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55" windowWidth="18840" windowHeight="5070" activeTab="0"/>
  </bookViews>
  <sheets>
    <sheet name="Task matrix STF473" sheetId="1" r:id="rId1"/>
    <sheet name="Orig Work plan (ToR)" sheetId="2" r:id="rId2"/>
    <sheet name="Table for ToR" sheetId="3" r:id="rId3"/>
  </sheets>
  <definedNames>
    <definedName name="_xlfn.AGGREGATE" hidden="1">#NAME?</definedName>
    <definedName name="OLE_LINK1" localSheetId="2">'Table for ToR'!#REF!</definedName>
    <definedName name="OLE_LINK1" localSheetId="0">'Task matrix STF473'!#REF!</definedName>
    <definedName name="T0" localSheetId="2">'Table for ToR'!#REF!</definedName>
    <definedName name="T0" localSheetId="0">'Task matrix STF473'!$AF$4</definedName>
  </definedNames>
  <calcPr fullCalcOnLoad="1"/>
</workbook>
</file>

<file path=xl/sharedStrings.xml><?xml version="1.0" encoding="utf-8"?>
<sst xmlns="http://schemas.openxmlformats.org/spreadsheetml/2006/main" count="198" uniqueCount="132">
  <si>
    <t>Expert</t>
  </si>
  <si>
    <t>Days</t>
  </si>
  <si>
    <t>Required</t>
  </si>
  <si>
    <t>Conting.</t>
  </si>
  <si>
    <t>Month</t>
  </si>
  <si>
    <t>Task</t>
  </si>
  <si>
    <t>To+2</t>
  </si>
  <si>
    <t>To+4</t>
  </si>
  <si>
    <t>To+6</t>
  </si>
  <si>
    <t>To+8</t>
  </si>
  <si>
    <t>To+10</t>
  </si>
  <si>
    <t>To+12 INTERIM REPORT</t>
  </si>
  <si>
    <t>To+14</t>
  </si>
  <si>
    <t>To+16</t>
  </si>
  <si>
    <t>1.1</t>
  </si>
  <si>
    <t>1.2</t>
  </si>
  <si>
    <t>1.3</t>
  </si>
  <si>
    <t>2.1</t>
  </si>
  <si>
    <t>2.2</t>
  </si>
  <si>
    <t>Start</t>
  </si>
  <si>
    <t>End</t>
  </si>
  <si>
    <t>Interim Report to the EC</t>
  </si>
  <si>
    <t>Final Report to the EC</t>
  </si>
  <si>
    <t>Duration</t>
  </si>
  <si>
    <t>(T0 + months)</t>
  </si>
  <si>
    <t>Manpower</t>
  </si>
  <si>
    <t>DLR</t>
  </si>
  <si>
    <t>Member</t>
  </si>
  <si>
    <t>HUGHES</t>
  </si>
  <si>
    <t>Josef Rammer</t>
  </si>
  <si>
    <t>Rammer consult.</t>
  </si>
  <si>
    <t>Company</t>
  </si>
  <si>
    <t>Support</t>
  </si>
  <si>
    <t>IR</t>
  </si>
  <si>
    <t>FR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</si>
  <si>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Experience and qualifications in satellite telecommunication engineering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</si>
  <si>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An understanding of the available protocols for Satellite communication</t>
    </r>
    <r>
      <rPr>
        <u val="single"/>
        <sz val="10"/>
        <color indexed="21"/>
        <rFont val="Arial"/>
        <family val="2"/>
      </rPr>
      <t xml:space="preserve"> (e.g. DVB family)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</si>
  <si>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u val="single"/>
        <sz val="10"/>
        <color indexed="21"/>
        <rFont val="Arial"/>
        <family val="2"/>
      </rPr>
      <t>Experience in protocol modelling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</si>
  <si>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Additionally, qualifications related to public safety communications, Machine-to Machine (M2M), commercial satellite broadcast</t>
    </r>
    <r>
      <rPr>
        <u val="single"/>
        <sz val="10"/>
        <color indexed="21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21"/>
        <rFont val="Arial"/>
        <family val="2"/>
      </rPr>
      <t xml:space="preserve">message services </t>
    </r>
    <r>
      <rPr>
        <sz val="10"/>
        <color indexed="8"/>
        <rFont val="Arial"/>
        <family val="2"/>
      </rPr>
      <t>or navigation systems would be very beneficial.</t>
    </r>
  </si>
  <si>
    <t>Profile B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</si>
  <si>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Strong background on technical and engineering aspects of GNSS positioning system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</si>
  <si>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Additionally, knowledge of strategic market impacts of GNSS applications, eventual participation and/or relationship with European GNSS Agency (GSA)</t>
    </r>
  </si>
  <si>
    <t>Matteo Berioli</t>
  </si>
  <si>
    <t>Sara Jayousi</t>
  </si>
  <si>
    <t>CNIT</t>
  </si>
  <si>
    <t>Berioli consult.</t>
  </si>
  <si>
    <t>Phase 1 - Protocol definition and preliminary design</t>
  </si>
  <si>
    <t xml:space="preserve">Task 1.1 </t>
  </si>
  <si>
    <t>State of Art of existing alerting protocols</t>
  </si>
  <si>
    <t xml:space="preserve">Task 1.2 </t>
  </si>
  <si>
    <t>Operational Scenario and Integration in Existing Telecommunication and Navigation Systems</t>
  </si>
  <si>
    <t xml:space="preserve">Task 1.3 </t>
  </si>
  <si>
    <t>Protocol Requirements</t>
  </si>
  <si>
    <t xml:space="preserve">Task 1.4 </t>
  </si>
  <si>
    <t>MAMES Messages Definition</t>
  </si>
  <si>
    <t xml:space="preserve">Task 1.5 </t>
  </si>
  <si>
    <t>Supporting Studies for Transport/Message Enhancers (TR draft)</t>
  </si>
  <si>
    <t>Total days Phase 1</t>
  </si>
  <si>
    <t>Phase 2 - Protocol detailed design and TS/TR production</t>
  </si>
  <si>
    <t xml:space="preserve">Task 2.1 </t>
  </si>
  <si>
    <t>MAMES Specification</t>
  </si>
  <si>
    <t xml:space="preserve">Task 2.2 </t>
  </si>
  <si>
    <t>MAMES Integration Guidelines</t>
  </si>
  <si>
    <t xml:space="preserve">Task 2.3 </t>
  </si>
  <si>
    <t>TS/TR Production</t>
  </si>
  <si>
    <t>Total days Phase 2</t>
  </si>
  <si>
    <t xml:space="preserve">1.1 </t>
  </si>
  <si>
    <t xml:space="preserve">1.2 </t>
  </si>
  <si>
    <t xml:space="preserve">1.3 </t>
  </si>
  <si>
    <t xml:space="preserve">1.4 </t>
  </si>
  <si>
    <t xml:space="preserve">1.5 </t>
  </si>
  <si>
    <t xml:space="preserve">2.1 </t>
  </si>
  <si>
    <t xml:space="preserve">2.2 </t>
  </si>
  <si>
    <t xml:space="preserve">2.3 </t>
  </si>
  <si>
    <t>Phase 1</t>
  </si>
  <si>
    <t>Protocol definition and preliminary design</t>
  </si>
  <si>
    <t>Phase 2</t>
  </si>
  <si>
    <t>Operational Scenario, Integration in Existing Telecommunication and Navigation Systems</t>
  </si>
  <si>
    <t>TC SES approval</t>
  </si>
  <si>
    <t>TC appr.</t>
  </si>
  <si>
    <t>Total man-days</t>
  </si>
  <si>
    <t>To+18 FINAL REPORT</t>
  </si>
  <si>
    <t>1.4</t>
  </si>
  <si>
    <t>1.5</t>
  </si>
  <si>
    <t>2.3</t>
  </si>
  <si>
    <t xml:space="preserve">Profile A </t>
  </si>
  <si>
    <t>days/mo</t>
  </si>
  <si>
    <t>Alloc.</t>
  </si>
  <si>
    <t>MIL A</t>
  </si>
  <si>
    <t>KO+4</t>
  </si>
  <si>
    <t>MIL B</t>
  </si>
  <si>
    <t>KO+7</t>
  </si>
  <si>
    <t>MIL C</t>
  </si>
  <si>
    <t>KO+12</t>
  </si>
  <si>
    <t>Interim report for EC</t>
  </si>
  <si>
    <t>TS/TR Production and Dissemination</t>
  </si>
  <si>
    <t>MIL D</t>
  </si>
  <si>
    <t>KO+15</t>
  </si>
  <si>
    <t>KO+18</t>
  </si>
  <si>
    <t>Final report for EC</t>
  </si>
  <si>
    <t>MIL E</t>
  </si>
  <si>
    <t>Objective</t>
  </si>
  <si>
    <t>Progress Report. validation of tasks 1.1 and 1.2 + draft table of content TR &amp; TS</t>
  </si>
  <si>
    <t>Progress Report. validation of tasks 1.3</t>
  </si>
  <si>
    <t>Progress Report. statement of tasks 2.1. 2.2 &amp; 2.3. draft for Final report</t>
  </si>
  <si>
    <t>Protocol detailed design, TS/TR prod.</t>
  </si>
  <si>
    <t>Start date of EC/EFTA contract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</si>
  <si>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</si>
  <si>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</si>
  <si>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</si>
  <si>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</si>
  <si>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</si>
  <si>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</si>
  <si>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</si>
  <si>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</si>
  <si>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</si>
  <si>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</si>
  <si>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</si>
  <si>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</si>
  <si>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Final report delivered to EC and publication</t>
  </si>
  <si>
    <t>Sub-total Phase 1</t>
  </si>
  <si>
    <t>Sub-total Phase 2</t>
  </si>
  <si>
    <t>Total planned</t>
  </si>
  <si>
    <t>Interim report delivered to EC. Validation of tasks 1.4 and 1.5</t>
  </si>
  <si>
    <t>SatEC#24 9-10 April 2014 (1st mile stone validation)</t>
  </si>
  <si>
    <t>SatEC#25 3 July 2014 (2nd milestone)</t>
  </si>
  <si>
    <t>SatEC#26 11-12 september 2014 (work plan for phase 2)</t>
  </si>
  <si>
    <t>SatEC#27  29th of October (Validation of the interim report)</t>
  </si>
  <si>
    <t>Covers tasks until end-Sep</t>
  </si>
  <si>
    <t>Initial contracts to be extended after SatEC#26 (11-12 Sep)</t>
  </si>
  <si>
    <t>days/ month</t>
  </si>
  <si>
    <t>Cumul</t>
  </si>
</sst>
</file>

<file path=xl/styles.xml><?xml version="1.0" encoding="utf-8"?>
<styleSheet xmlns="http://schemas.openxmlformats.org/spreadsheetml/2006/main">
  <numFmts count="3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0.0"/>
    <numFmt numFmtId="181" formatCode="dd/mm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809]dd\ mmmm\ yyyy"/>
    <numFmt numFmtId="187" formatCode="mmm\-yyyy"/>
    <numFmt numFmtId="188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u val="single"/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7" fillId="0" borderId="14" xfId="0" applyFont="1" applyBorder="1" applyAlignment="1">
      <alignment horizontal="justify" wrapText="1"/>
    </xf>
    <xf numFmtId="0" fontId="47" fillId="0" borderId="15" xfId="0" applyFont="1" applyBorder="1" applyAlignment="1">
      <alignment horizontal="center" wrapText="1"/>
    </xf>
    <xf numFmtId="0" fontId="48" fillId="2" borderId="16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33" borderId="19" xfId="0" applyFont="1" applyFill="1" applyBorder="1" applyAlignment="1">
      <alignment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8" fillId="2" borderId="24" xfId="0" applyFont="1" applyFill="1" applyBorder="1" applyAlignment="1">
      <alignment horizontal="center" vertical="center" wrapText="1"/>
    </xf>
    <xf numFmtId="0" fontId="48" fillId="2" borderId="25" xfId="0" applyFont="1" applyFill="1" applyBorder="1" applyAlignment="1">
      <alignment horizontal="center" vertical="center" wrapText="1"/>
    </xf>
    <xf numFmtId="0" fontId="49" fillId="2" borderId="26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vertical="center" wrapText="1"/>
    </xf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0" xfId="0" applyFill="1" applyBorder="1" applyAlignment="1">
      <alignment vertical="center"/>
    </xf>
    <xf numFmtId="0" fontId="0" fillId="8" borderId="31" xfId="0" applyFill="1" applyBorder="1" applyAlignment="1">
      <alignment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5" fillId="8" borderId="32" xfId="0" applyNumberFormat="1" applyFont="1" applyFill="1" applyBorder="1" applyAlignment="1">
      <alignment horizontal="center" vertical="center" wrapText="1"/>
    </xf>
    <xf numFmtId="0" fontId="45" fillId="8" borderId="33" xfId="0" applyNumberFormat="1" applyFont="1" applyFill="1" applyBorder="1" applyAlignment="1">
      <alignment horizontal="left" vertical="center" wrapText="1"/>
    </xf>
    <xf numFmtId="0" fontId="45" fillId="8" borderId="30" xfId="0" applyNumberFormat="1" applyFont="1" applyFill="1" applyBorder="1" applyAlignment="1">
      <alignment vertical="center"/>
    </xf>
    <xf numFmtId="0" fontId="45" fillId="8" borderId="31" xfId="0" applyNumberFormat="1" applyFont="1" applyFill="1" applyBorder="1" applyAlignment="1">
      <alignment vertical="center"/>
    </xf>
    <xf numFmtId="0" fontId="45" fillId="8" borderId="30" xfId="0" applyNumberFormat="1" applyFont="1" applyFill="1" applyBorder="1" applyAlignment="1">
      <alignment horizontal="center" vertical="center"/>
    </xf>
    <xf numFmtId="0" fontId="45" fillId="8" borderId="31" xfId="0" applyNumberFormat="1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left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45" fillId="2" borderId="36" xfId="0" applyFont="1" applyFill="1" applyBorder="1" applyAlignment="1">
      <alignment horizontal="center"/>
    </xf>
    <xf numFmtId="0" fontId="45" fillId="2" borderId="36" xfId="0" applyFont="1" applyFill="1" applyBorder="1" applyAlignment="1">
      <alignment horizontal="center" vertical="center"/>
    </xf>
    <xf numFmtId="0" fontId="51" fillId="0" borderId="0" xfId="0" applyFont="1" applyAlignment="1">
      <alignment horizontal="left" indent="4"/>
    </xf>
    <xf numFmtId="0" fontId="47" fillId="0" borderId="0" xfId="0" applyFont="1" applyAlignment="1">
      <alignment horizontal="justify"/>
    </xf>
    <xf numFmtId="0" fontId="50" fillId="0" borderId="0" xfId="0" applyFont="1" applyAlignment="1">
      <alignment horizontal="justify"/>
    </xf>
    <xf numFmtId="0" fontId="0" fillId="8" borderId="32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2" borderId="37" xfId="0" applyFill="1" applyBorder="1" applyAlignment="1">
      <alignment vertical="center"/>
    </xf>
    <xf numFmtId="0" fontId="45" fillId="8" borderId="32" xfId="0" applyNumberFormat="1" applyFont="1" applyFill="1" applyBorder="1" applyAlignment="1">
      <alignment vertical="center"/>
    </xf>
    <xf numFmtId="0" fontId="47" fillId="0" borderId="22" xfId="0" applyFont="1" applyBorder="1" applyAlignment="1">
      <alignment horizontal="justify" vertical="center" wrapText="1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7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wrapText="1"/>
    </xf>
    <xf numFmtId="0" fontId="50" fillId="0" borderId="0" xfId="0" applyFont="1" applyAlignment="1">
      <alignment horizontal="justify" wrapText="1"/>
    </xf>
    <xf numFmtId="0" fontId="50" fillId="34" borderId="43" xfId="0" applyFont="1" applyFill="1" applyBorder="1" applyAlignment="1">
      <alignment horizontal="justify" wrapText="1"/>
    </xf>
    <xf numFmtId="0" fontId="47" fillId="0" borderId="43" xfId="0" applyFont="1" applyBorder="1" applyAlignment="1">
      <alignment horizontal="justify" wrapText="1"/>
    </xf>
    <xf numFmtId="0" fontId="47" fillId="0" borderId="43" xfId="0" applyFont="1" applyBorder="1" applyAlignment="1">
      <alignment horizontal="right" wrapText="1"/>
    </xf>
    <xf numFmtId="0" fontId="50" fillId="34" borderId="43" xfId="0" applyFont="1" applyFill="1" applyBorder="1" applyAlignment="1">
      <alignment horizontal="right" wrapText="1"/>
    </xf>
    <xf numFmtId="0" fontId="50" fillId="33" borderId="14" xfId="0" applyFont="1" applyFill="1" applyBorder="1" applyAlignment="1">
      <alignment horizontal="justify" wrapText="1"/>
    </xf>
    <xf numFmtId="0" fontId="50" fillId="33" borderId="43" xfId="0" applyFont="1" applyFill="1" applyBorder="1" applyAlignment="1">
      <alignment horizontal="right" wrapText="1"/>
    </xf>
    <xf numFmtId="0" fontId="50" fillId="0" borderId="44" xfId="0" applyFont="1" applyBorder="1" applyAlignment="1">
      <alignment horizontal="center" wrapText="1"/>
    </xf>
    <xf numFmtId="0" fontId="47" fillId="0" borderId="0" xfId="0" applyFont="1" applyAlignment="1">
      <alignment horizontal="justify" wrapText="1"/>
    </xf>
    <xf numFmtId="0" fontId="52" fillId="0" borderId="0" xfId="0" applyFont="1" applyAlignment="1">
      <alignment wrapText="1"/>
    </xf>
    <xf numFmtId="0" fontId="50" fillId="0" borderId="15" xfId="0" applyFont="1" applyBorder="1" applyAlignment="1">
      <alignment horizontal="justify" wrapText="1"/>
    </xf>
    <xf numFmtId="0" fontId="47" fillId="35" borderId="45" xfId="0" applyFont="1" applyFill="1" applyBorder="1" applyAlignment="1">
      <alignment horizontal="center" wrapText="1"/>
    </xf>
    <xf numFmtId="0" fontId="47" fillId="0" borderId="45" xfId="0" applyFont="1" applyBorder="1" applyAlignment="1">
      <alignment horizontal="center" wrapText="1"/>
    </xf>
    <xf numFmtId="0" fontId="47" fillId="0" borderId="45" xfId="0" applyFont="1" applyBorder="1" applyAlignment="1">
      <alignment horizontal="center"/>
    </xf>
    <xf numFmtId="0" fontId="47" fillId="36" borderId="45" xfId="0" applyFont="1" applyFill="1" applyBorder="1" applyAlignment="1">
      <alignment horizontal="center" wrapText="1"/>
    </xf>
    <xf numFmtId="0" fontId="47" fillId="37" borderId="45" xfId="0" applyFont="1" applyFill="1" applyBorder="1" applyAlignment="1">
      <alignment horizontal="center" wrapText="1"/>
    </xf>
    <xf numFmtId="0" fontId="47" fillId="37" borderId="45" xfId="0" applyFont="1" applyFill="1" applyBorder="1" applyAlignment="1">
      <alignment horizontal="center"/>
    </xf>
    <xf numFmtId="0" fontId="47" fillId="36" borderId="45" xfId="0" applyFont="1" applyFill="1" applyBorder="1" applyAlignment="1">
      <alignment horizontal="center"/>
    </xf>
    <xf numFmtId="0" fontId="50" fillId="34" borderId="33" xfId="0" applyFont="1" applyFill="1" applyBorder="1" applyAlignment="1">
      <alignment horizontal="justify" wrapText="1"/>
    </xf>
    <xf numFmtId="0" fontId="48" fillId="2" borderId="46" xfId="0" applyFont="1" applyFill="1" applyBorder="1" applyAlignment="1">
      <alignment horizontal="right" vertical="center" wrapText="1"/>
    </xf>
    <xf numFmtId="0" fontId="48" fillId="2" borderId="47" xfId="0" applyFont="1" applyFill="1" applyBorder="1" applyAlignment="1">
      <alignment horizontal="right" vertical="center" wrapText="1"/>
    </xf>
    <xf numFmtId="0" fontId="45" fillId="2" borderId="48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9" fontId="53" fillId="0" borderId="0" xfId="59" applyFont="1" applyAlignment="1">
      <alignment vertical="center"/>
    </xf>
    <xf numFmtId="188" fontId="48" fillId="2" borderId="20" xfId="0" applyNumberFormat="1" applyFont="1" applyFill="1" applyBorder="1" applyAlignment="1">
      <alignment horizontal="center" vertical="center" wrapText="1"/>
    </xf>
    <xf numFmtId="188" fontId="48" fillId="2" borderId="21" xfId="0" applyNumberFormat="1" applyFont="1" applyFill="1" applyBorder="1" applyAlignment="1">
      <alignment horizontal="center" vertical="center" wrapText="1"/>
    </xf>
    <xf numFmtId="188" fontId="48" fillId="2" borderId="20" xfId="0" applyNumberFormat="1" applyFont="1" applyFill="1" applyBorder="1" applyAlignment="1">
      <alignment horizontal="left" vertical="center" wrapText="1"/>
    </xf>
    <xf numFmtId="188" fontId="0" fillId="8" borderId="30" xfId="0" applyNumberFormat="1" applyFill="1" applyBorder="1" applyAlignment="1">
      <alignment horizontal="left" vertical="center"/>
    </xf>
    <xf numFmtId="188" fontId="0" fillId="8" borderId="30" xfId="0" applyNumberFormat="1" applyFill="1" applyBorder="1" applyAlignment="1">
      <alignment vertical="center"/>
    </xf>
    <xf numFmtId="188" fontId="0" fillId="8" borderId="31" xfId="0" applyNumberFormat="1" applyFill="1" applyBorder="1" applyAlignment="1">
      <alignment vertical="center"/>
    </xf>
    <xf numFmtId="188" fontId="0" fillId="0" borderId="49" xfId="0" applyNumberFormat="1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188" fontId="0" fillId="0" borderId="49" xfId="0" applyNumberFormat="1" applyFill="1" applyBorder="1" applyAlignment="1">
      <alignment horizontal="center" vertical="center"/>
    </xf>
    <xf numFmtId="188" fontId="0" fillId="0" borderId="51" xfId="0" applyNumberFormat="1" applyFill="1" applyBorder="1" applyAlignment="1">
      <alignment horizontal="center" vertical="center"/>
    </xf>
    <xf numFmtId="188" fontId="0" fillId="0" borderId="52" xfId="0" applyNumberFormat="1" applyFill="1" applyBorder="1" applyAlignment="1">
      <alignment horizontal="center" vertical="center"/>
    </xf>
    <xf numFmtId="188" fontId="0" fillId="0" borderId="53" xfId="0" applyNumberFormat="1" applyFill="1" applyBorder="1" applyAlignment="1">
      <alignment horizontal="center" vertical="center"/>
    </xf>
    <xf numFmtId="188" fontId="0" fillId="0" borderId="52" xfId="0" applyNumberFormat="1" applyFill="1" applyBorder="1" applyAlignment="1">
      <alignment vertical="center"/>
    </xf>
    <xf numFmtId="188" fontId="0" fillId="0" borderId="54" xfId="0" applyNumberFormat="1" applyFill="1" applyBorder="1" applyAlignment="1">
      <alignment horizontal="center" vertical="center"/>
    </xf>
    <xf numFmtId="188" fontId="0" fillId="0" borderId="55" xfId="0" applyNumberFormat="1" applyFill="1" applyBorder="1" applyAlignment="1">
      <alignment horizontal="center" vertical="center"/>
    </xf>
    <xf numFmtId="188" fontId="0" fillId="0" borderId="52" xfId="0" applyNumberFormat="1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57" xfId="0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50" fillId="34" borderId="40" xfId="0" applyFont="1" applyFill="1" applyBorder="1" applyAlignment="1">
      <alignment horizontal="left" vertical="center" wrapText="1"/>
    </xf>
    <xf numFmtId="0" fontId="50" fillId="34" borderId="19" xfId="0" applyFont="1" applyFill="1" applyBorder="1" applyAlignment="1">
      <alignment horizontal="left" vertical="center" wrapText="1"/>
    </xf>
    <xf numFmtId="0" fontId="45" fillId="2" borderId="28" xfId="0" applyFont="1" applyFill="1" applyBorder="1" applyAlignment="1">
      <alignment horizontal="center" vertical="center"/>
    </xf>
    <xf numFmtId="0" fontId="45" fillId="2" borderId="29" xfId="0" applyFont="1" applyFill="1" applyBorder="1" applyAlignment="1">
      <alignment horizontal="center" vertical="center"/>
    </xf>
    <xf numFmtId="0" fontId="45" fillId="2" borderId="32" xfId="0" applyFont="1" applyFill="1" applyBorder="1" applyAlignment="1">
      <alignment vertical="center"/>
    </xf>
    <xf numFmtId="0" fontId="45" fillId="2" borderId="30" xfId="0" applyFont="1" applyFill="1" applyBorder="1" applyAlignment="1">
      <alignment vertical="center"/>
    </xf>
    <xf numFmtId="0" fontId="45" fillId="2" borderId="31" xfId="0" applyFont="1" applyFill="1" applyBorder="1" applyAlignment="1">
      <alignment vertical="center"/>
    </xf>
    <xf numFmtId="0" fontId="45" fillId="2" borderId="30" xfId="0" applyFont="1" applyFill="1" applyBorder="1" applyAlignment="1">
      <alignment horizontal="center" vertical="center"/>
    </xf>
    <xf numFmtId="0" fontId="45" fillId="2" borderId="31" xfId="0" applyFont="1" applyFill="1" applyBorder="1" applyAlignment="1">
      <alignment horizontal="center" vertical="center"/>
    </xf>
    <xf numFmtId="0" fontId="45" fillId="2" borderId="36" xfId="0" applyFont="1" applyFill="1" applyBorder="1" applyAlignment="1">
      <alignment horizontal="center" vertical="center" wrapText="1"/>
    </xf>
    <xf numFmtId="0" fontId="0" fillId="2" borderId="60" xfId="0" applyFill="1" applyBorder="1" applyAlignment="1">
      <alignment/>
    </xf>
    <xf numFmtId="0" fontId="45" fillId="8" borderId="36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5" fillId="2" borderId="61" xfId="0" applyFont="1" applyFill="1" applyBorder="1" applyAlignment="1">
      <alignment horizontal="center" vertical="center" wrapText="1"/>
    </xf>
    <xf numFmtId="0" fontId="45" fillId="2" borderId="62" xfId="0" applyFont="1" applyFill="1" applyBorder="1" applyAlignment="1">
      <alignment horizontal="center" vertical="center" wrapText="1"/>
    </xf>
    <xf numFmtId="0" fontId="45" fillId="2" borderId="63" xfId="0" applyFont="1" applyFill="1" applyBorder="1" applyAlignment="1">
      <alignment horizontal="center" vertical="center" wrapText="1"/>
    </xf>
    <xf numFmtId="0" fontId="50" fillId="33" borderId="64" xfId="0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 vertical="center" wrapText="1"/>
    </xf>
    <xf numFmtId="0" fontId="50" fillId="34" borderId="65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6" xfId="0" applyBorder="1" applyAlignment="1">
      <alignment vertical="center"/>
    </xf>
    <xf numFmtId="188" fontId="0" fillId="38" borderId="36" xfId="0" applyNumberFormat="1" applyFill="1" applyBorder="1" applyAlignment="1">
      <alignment horizontal="left" vertical="center"/>
    </xf>
    <xf numFmtId="188" fontId="0" fillId="0" borderId="36" xfId="0" applyNumberFormat="1" applyBorder="1" applyAlignment="1">
      <alignment horizontal="left" vertical="center"/>
    </xf>
    <xf numFmtId="188" fontId="0" fillId="0" borderId="36" xfId="0" applyNumberFormat="1" applyBorder="1" applyAlignment="1">
      <alignment vertical="center"/>
    </xf>
    <xf numFmtId="0" fontId="0" fillId="38" borderId="36" xfId="0" applyFill="1" applyBorder="1" applyAlignment="1">
      <alignment vertical="center"/>
    </xf>
    <xf numFmtId="188" fontId="0" fillId="0" borderId="36" xfId="0" applyNumberFormat="1" applyFill="1" applyBorder="1" applyAlignment="1">
      <alignment horizontal="left" vertical="center"/>
    </xf>
    <xf numFmtId="0" fontId="45" fillId="8" borderId="66" xfId="0" applyNumberFormat="1" applyFont="1" applyFill="1" applyBorder="1" applyAlignment="1">
      <alignment horizontal="center" vertical="center"/>
    </xf>
    <xf numFmtId="0" fontId="45" fillId="8" borderId="67" xfId="0" applyNumberFormat="1" applyFont="1" applyFill="1" applyBorder="1" applyAlignment="1">
      <alignment horizontal="center" vertical="center"/>
    </xf>
    <xf numFmtId="0" fontId="45" fillId="8" borderId="68" xfId="0" applyNumberFormat="1" applyFont="1" applyFill="1" applyBorder="1" applyAlignment="1">
      <alignment horizontal="center" vertical="center"/>
    </xf>
    <xf numFmtId="0" fontId="45" fillId="39" borderId="30" xfId="0" applyNumberFormat="1" applyFont="1" applyFill="1" applyBorder="1" applyAlignment="1">
      <alignment horizontal="center" vertical="center"/>
    </xf>
    <xf numFmtId="0" fontId="45" fillId="39" borderId="31" xfId="0" applyNumberFormat="1" applyFont="1" applyFill="1" applyBorder="1" applyAlignment="1">
      <alignment horizontal="center" vertical="center"/>
    </xf>
    <xf numFmtId="0" fontId="45" fillId="39" borderId="69" xfId="0" applyNumberFormat="1" applyFont="1" applyFill="1" applyBorder="1" applyAlignment="1">
      <alignment vertical="center"/>
    </xf>
    <xf numFmtId="0" fontId="45" fillId="39" borderId="30" xfId="0" applyNumberFormat="1" applyFont="1" applyFill="1" applyBorder="1" applyAlignment="1">
      <alignment vertical="center"/>
    </xf>
    <xf numFmtId="0" fontId="45" fillId="39" borderId="31" xfId="0" applyNumberFormat="1" applyFont="1" applyFill="1" applyBorder="1" applyAlignment="1">
      <alignment vertical="center"/>
    </xf>
    <xf numFmtId="0" fontId="0" fillId="39" borderId="33" xfId="0" applyFill="1" applyBorder="1" applyAlignment="1">
      <alignment horizontal="left" vertical="center" wrapText="1"/>
    </xf>
    <xf numFmtId="0" fontId="45" fillId="39" borderId="28" xfId="0" applyNumberFormat="1" applyFont="1" applyFill="1" applyBorder="1" applyAlignment="1">
      <alignment horizontal="center" vertical="center"/>
    </xf>
    <xf numFmtId="0" fontId="45" fillId="39" borderId="29" xfId="0" applyNumberFormat="1" applyFont="1" applyFill="1" applyBorder="1" applyAlignment="1">
      <alignment horizontal="center" vertical="center"/>
    </xf>
    <xf numFmtId="0" fontId="0" fillId="39" borderId="65" xfId="0" applyFill="1" applyBorder="1" applyAlignment="1">
      <alignment horizontal="left" vertical="center"/>
    </xf>
    <xf numFmtId="0" fontId="0" fillId="40" borderId="12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45" fillId="39" borderId="70" xfId="0" applyNumberFormat="1" applyFont="1" applyFill="1" applyBorder="1" applyAlignment="1">
      <alignment horizontal="center" vertical="center"/>
    </xf>
    <xf numFmtId="0" fontId="49" fillId="2" borderId="71" xfId="0" applyFont="1" applyFill="1" applyBorder="1" applyAlignment="1">
      <alignment horizontal="center" vertical="center" wrapText="1"/>
    </xf>
    <xf numFmtId="0" fontId="49" fillId="2" borderId="72" xfId="0" applyFont="1" applyFill="1" applyBorder="1" applyAlignment="1">
      <alignment horizontal="center" vertical="center" wrapText="1"/>
    </xf>
    <xf numFmtId="0" fontId="49" fillId="2" borderId="73" xfId="0" applyFont="1" applyFill="1" applyBorder="1" applyAlignment="1">
      <alignment horizontal="center" vertical="center" wrapText="1"/>
    </xf>
    <xf numFmtId="0" fontId="49" fillId="2" borderId="74" xfId="0" applyFont="1" applyFill="1" applyBorder="1" applyAlignment="1">
      <alignment horizontal="center" vertical="center" wrapText="1"/>
    </xf>
    <xf numFmtId="0" fontId="49" fillId="2" borderId="46" xfId="0" applyFont="1" applyFill="1" applyBorder="1" applyAlignment="1">
      <alignment horizontal="center" vertical="center" wrapText="1"/>
    </xf>
    <xf numFmtId="0" fontId="49" fillId="2" borderId="75" xfId="0" applyFont="1" applyFill="1" applyBorder="1" applyAlignment="1">
      <alignment horizontal="center" vertical="center" wrapText="1"/>
    </xf>
    <xf numFmtId="0" fontId="49" fillId="2" borderId="50" xfId="0" applyFont="1" applyFill="1" applyBorder="1" applyAlignment="1">
      <alignment horizontal="center" vertical="center" wrapText="1"/>
    </xf>
    <xf numFmtId="0" fontId="49" fillId="2" borderId="76" xfId="0" applyFont="1" applyFill="1" applyBorder="1" applyAlignment="1">
      <alignment horizontal="center" vertical="center" wrapText="1"/>
    </xf>
    <xf numFmtId="0" fontId="49" fillId="2" borderId="77" xfId="0" applyFont="1" applyFill="1" applyBorder="1" applyAlignment="1">
      <alignment horizontal="center" vertical="center" wrapText="1"/>
    </xf>
    <xf numFmtId="0" fontId="49" fillId="2" borderId="78" xfId="0" applyFont="1" applyFill="1" applyBorder="1" applyAlignment="1">
      <alignment horizontal="center" vertical="center" wrapText="1"/>
    </xf>
    <xf numFmtId="0" fontId="45" fillId="39" borderId="65" xfId="0" applyNumberFormat="1" applyFont="1" applyFill="1" applyBorder="1" applyAlignment="1">
      <alignment horizontal="left" vertical="center" wrapText="1"/>
    </xf>
    <xf numFmtId="0" fontId="45" fillId="39" borderId="33" xfId="0" applyNumberFormat="1" applyFont="1" applyFill="1" applyBorder="1" applyAlignment="1">
      <alignment horizontal="left" vertical="center" wrapText="1"/>
    </xf>
    <xf numFmtId="0" fontId="50" fillId="0" borderId="79" xfId="0" applyFont="1" applyBorder="1" applyAlignment="1">
      <alignment horizontal="center" wrapText="1"/>
    </xf>
    <xf numFmtId="0" fontId="50" fillId="0" borderId="80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34" borderId="65" xfId="0" applyFont="1" applyFill="1" applyBorder="1" applyAlignment="1">
      <alignment horizontal="justify" wrapText="1"/>
    </xf>
    <xf numFmtId="0" fontId="50" fillId="34" borderId="19" xfId="0" applyFont="1" applyFill="1" applyBorder="1" applyAlignment="1">
      <alignment horizontal="justify" wrapText="1"/>
    </xf>
    <xf numFmtId="0" fontId="50" fillId="34" borderId="33" xfId="0" applyFont="1" applyFill="1" applyBorder="1" applyAlignment="1">
      <alignment horizontal="justify" wrapText="1"/>
    </xf>
    <xf numFmtId="0" fontId="50" fillId="0" borderId="79" xfId="0" applyFont="1" applyBorder="1" applyAlignment="1">
      <alignment horizontal="right" wrapText="1"/>
    </xf>
    <xf numFmtId="0" fontId="50" fillId="0" borderId="80" xfId="0" applyFont="1" applyBorder="1" applyAlignment="1">
      <alignment horizontal="right" wrapText="1"/>
    </xf>
    <xf numFmtId="0" fontId="45" fillId="2" borderId="3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/>
    </dxf>
  </dxfs>
  <tableStyles count="1" defaultTableStyle="TableStyleMedium9" defaultPivotStyle="PivotStyleLight16">
    <tableStyle name="Table Style ETSI" pivot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Zero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G23" sqref="G23"/>
    </sheetView>
  </sheetViews>
  <sheetFormatPr defaultColWidth="9.140625" defaultRowHeight="15"/>
  <cols>
    <col min="1" max="1" width="10.00390625" style="6" bestFit="1" customWidth="1"/>
    <col min="2" max="2" width="42.140625" style="3" customWidth="1"/>
    <col min="3" max="5" width="8.57421875" style="4" customWidth="1"/>
    <col min="6" max="8" width="7.00390625" style="1" customWidth="1"/>
    <col min="9" max="10" width="5.8515625" style="4" customWidth="1"/>
    <col min="11" max="11" width="5.140625" style="0" customWidth="1"/>
    <col min="12" max="12" width="8.421875" style="0" customWidth="1"/>
    <col min="13" max="13" width="4.8515625" style="0" customWidth="1"/>
    <col min="14" max="29" width="4.8515625" style="1" customWidth="1"/>
    <col min="30" max="30" width="5.57421875" style="1" customWidth="1"/>
    <col min="31" max="31" width="5.140625" style="1" customWidth="1"/>
    <col min="32" max="33" width="13.140625" style="1" customWidth="1"/>
    <col min="34" max="34" width="79.421875" style="1" bestFit="1" customWidth="1"/>
    <col min="35" max="38" width="5.140625" style="1" customWidth="1"/>
    <col min="39" max="44" width="4.421875" style="1" customWidth="1"/>
    <col min="45" max="16384" width="9.140625" style="1" customWidth="1"/>
  </cols>
  <sheetData>
    <row r="1" spans="1:13" s="2" customFormat="1" ht="24" customHeight="1">
      <c r="A1" s="134"/>
      <c r="B1" s="87" t="s">
        <v>31</v>
      </c>
      <c r="C1" s="23" t="s">
        <v>45</v>
      </c>
      <c r="D1" s="13" t="s">
        <v>30</v>
      </c>
      <c r="E1" s="13" t="s">
        <v>44</v>
      </c>
      <c r="F1" s="168" t="s">
        <v>25</v>
      </c>
      <c r="G1" s="169"/>
      <c r="H1" s="170"/>
      <c r="I1" s="171" t="s">
        <v>23</v>
      </c>
      <c r="J1" s="172"/>
      <c r="K1"/>
      <c r="L1"/>
      <c r="M1"/>
    </row>
    <row r="2" spans="1:30" s="2" customFormat="1" ht="15">
      <c r="A2" s="135"/>
      <c r="B2" s="88" t="s">
        <v>32</v>
      </c>
      <c r="C2" s="24" t="s">
        <v>26</v>
      </c>
      <c r="D2" s="12" t="s">
        <v>28</v>
      </c>
      <c r="E2" s="12" t="s">
        <v>27</v>
      </c>
      <c r="F2" s="173" t="s">
        <v>1</v>
      </c>
      <c r="G2" s="174"/>
      <c r="H2" s="175"/>
      <c r="I2" s="176" t="s">
        <v>24</v>
      </c>
      <c r="J2" s="177"/>
      <c r="K2"/>
      <c r="L2" s="130" t="s">
        <v>4</v>
      </c>
      <c r="M2" s="47">
        <v>1</v>
      </c>
      <c r="N2" s="47">
        <v>2</v>
      </c>
      <c r="O2" s="47">
        <v>3</v>
      </c>
      <c r="P2" s="47">
        <v>4</v>
      </c>
      <c r="Q2" s="47">
        <v>5</v>
      </c>
      <c r="R2" s="47">
        <v>6</v>
      </c>
      <c r="S2" s="47">
        <v>7</v>
      </c>
      <c r="T2" s="47">
        <v>8</v>
      </c>
      <c r="U2" s="47">
        <v>9</v>
      </c>
      <c r="V2" s="47">
        <v>10</v>
      </c>
      <c r="W2" s="47">
        <v>11</v>
      </c>
      <c r="X2" s="47">
        <v>12</v>
      </c>
      <c r="Y2" s="47">
        <v>13</v>
      </c>
      <c r="Z2" s="47">
        <v>14</v>
      </c>
      <c r="AA2" s="47">
        <v>15</v>
      </c>
      <c r="AB2" s="47">
        <v>16</v>
      </c>
      <c r="AC2" s="47">
        <v>17</v>
      </c>
      <c r="AD2" s="47">
        <v>18</v>
      </c>
    </row>
    <row r="3" spans="1:34" s="2" customFormat="1" ht="26.25" thickBot="1">
      <c r="A3" s="136"/>
      <c r="B3" s="89" t="s">
        <v>0</v>
      </c>
      <c r="C3" s="25" t="s">
        <v>42</v>
      </c>
      <c r="D3" s="14" t="s">
        <v>29</v>
      </c>
      <c r="E3" s="14" t="s">
        <v>43</v>
      </c>
      <c r="F3" s="18" t="s">
        <v>87</v>
      </c>
      <c r="G3" s="19" t="s">
        <v>2</v>
      </c>
      <c r="H3" s="20" t="s">
        <v>3</v>
      </c>
      <c r="I3" s="18" t="s">
        <v>19</v>
      </c>
      <c r="J3" s="20" t="s">
        <v>20</v>
      </c>
      <c r="K3"/>
      <c r="L3" s="46"/>
      <c r="M3" s="129" t="s">
        <v>107</v>
      </c>
      <c r="N3" s="129" t="s">
        <v>108</v>
      </c>
      <c r="O3" s="129" t="s">
        <v>109</v>
      </c>
      <c r="P3" s="129" t="s">
        <v>110</v>
      </c>
      <c r="Q3" s="129" t="s">
        <v>111</v>
      </c>
      <c r="R3" s="129" t="s">
        <v>112</v>
      </c>
      <c r="S3" s="129" t="s">
        <v>113</v>
      </c>
      <c r="T3" s="129" t="s">
        <v>114</v>
      </c>
      <c r="U3" s="129" t="s">
        <v>115</v>
      </c>
      <c r="V3" s="129" t="s">
        <v>116</v>
      </c>
      <c r="W3" s="129" t="s">
        <v>117</v>
      </c>
      <c r="X3" s="129" t="s">
        <v>118</v>
      </c>
      <c r="Y3" s="129" t="s">
        <v>107</v>
      </c>
      <c r="Z3" s="129" t="s">
        <v>108</v>
      </c>
      <c r="AA3" s="129" t="s">
        <v>109</v>
      </c>
      <c r="AB3" s="129" t="s">
        <v>110</v>
      </c>
      <c r="AC3" s="129" t="s">
        <v>111</v>
      </c>
      <c r="AD3" s="129" t="s">
        <v>112</v>
      </c>
      <c r="AF3" s="92" t="s">
        <v>19</v>
      </c>
      <c r="AG3" s="93" t="s">
        <v>20</v>
      </c>
      <c r="AH3" s="94" t="s">
        <v>101</v>
      </c>
    </row>
    <row r="4" spans="1:34" ht="15.75" thickBot="1">
      <c r="A4" s="137" t="s">
        <v>74</v>
      </c>
      <c r="B4" s="26" t="s">
        <v>75</v>
      </c>
      <c r="C4" s="27"/>
      <c r="D4" s="28"/>
      <c r="E4" s="28"/>
      <c r="F4" s="51">
        <f aca="true" t="shared" si="0" ref="F4:F10">SUM(C4:E4)</f>
        <v>0</v>
      </c>
      <c r="G4" s="29"/>
      <c r="H4" s="30">
        <f>G4-F4</f>
        <v>0</v>
      </c>
      <c r="I4" s="31"/>
      <c r="J4" s="32"/>
      <c r="L4" s="131" t="str">
        <f aca="true" t="shared" si="1" ref="L4:L15">A4</f>
        <v>Phase 1</v>
      </c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F4" s="100">
        <v>41609</v>
      </c>
      <c r="AG4" s="101"/>
      <c r="AH4" s="98" t="s">
        <v>106</v>
      </c>
    </row>
    <row r="5" spans="1:34" ht="15">
      <c r="A5" s="138" t="s">
        <v>66</v>
      </c>
      <c r="B5" s="21" t="s">
        <v>48</v>
      </c>
      <c r="C5" s="164">
        <v>3</v>
      </c>
      <c r="D5" s="5">
        <v>4</v>
      </c>
      <c r="E5" s="5">
        <v>3</v>
      </c>
      <c r="F5" s="52">
        <f t="shared" si="0"/>
        <v>10</v>
      </c>
      <c r="G5" s="7">
        <v>10</v>
      </c>
      <c r="H5" s="9">
        <f aca="true" t="shared" si="2" ref="H5:H17">G5-F5</f>
        <v>0</v>
      </c>
      <c r="I5" s="15">
        <v>2</v>
      </c>
      <c r="J5" s="16">
        <v>3</v>
      </c>
      <c r="L5" s="132" t="str">
        <f t="shared" si="1"/>
        <v>1.1 </v>
      </c>
      <c r="M5" s="66">
        <f aca="true" t="shared" si="3" ref="M5:V10">IF(AND(M$2&gt;=$I5,M$2&lt;=$J5),$G5/($J5-$I5+1)+0.001,0)</f>
        <v>0</v>
      </c>
      <c r="N5" s="165">
        <f t="shared" si="3"/>
        <v>5.001</v>
      </c>
      <c r="O5" s="165">
        <f t="shared" si="3"/>
        <v>5.001</v>
      </c>
      <c r="P5" s="165">
        <f t="shared" si="3"/>
        <v>0</v>
      </c>
      <c r="Q5" s="165">
        <f t="shared" si="3"/>
        <v>0</v>
      </c>
      <c r="R5" s="165">
        <f t="shared" si="3"/>
        <v>0</v>
      </c>
      <c r="S5" s="165">
        <f t="shared" si="3"/>
        <v>0</v>
      </c>
      <c r="T5" s="165">
        <f t="shared" si="3"/>
        <v>0</v>
      </c>
      <c r="U5" s="165">
        <f t="shared" si="3"/>
        <v>0</v>
      </c>
      <c r="V5" s="165">
        <f t="shared" si="3"/>
        <v>0</v>
      </c>
      <c r="W5" s="166">
        <f aca="true" t="shared" si="4" ref="W5:AD10">IF(AND(W$2&gt;=$I5,W$2&lt;=$J5),$G5/($J5-$I5+1)+0.001,0)</f>
        <v>0</v>
      </c>
      <c r="X5" s="166">
        <f t="shared" si="4"/>
        <v>0</v>
      </c>
      <c r="Y5" s="166">
        <f t="shared" si="4"/>
        <v>0</v>
      </c>
      <c r="Z5" s="166">
        <f t="shared" si="4"/>
        <v>0</v>
      </c>
      <c r="AA5" s="166">
        <f t="shared" si="4"/>
        <v>0</v>
      </c>
      <c r="AB5" s="166">
        <f t="shared" si="4"/>
        <v>0</v>
      </c>
      <c r="AC5" s="166">
        <f t="shared" si="4"/>
        <v>0</v>
      </c>
      <c r="AD5" s="166">
        <f t="shared" si="4"/>
        <v>0</v>
      </c>
      <c r="AF5" s="102" t="e">
        <f aca="true" t="shared" si="5" ref="AF5:AF19">IF(ISBLANK(I5),"",_XLL.MOIS.DECALER(T0,I5-1))</f>
        <v>#NAME?</v>
      </c>
      <c r="AG5" s="102" t="e">
        <f aca="true" t="shared" si="6" ref="AG5:AG18">IF(ISBLANK(I5),"",_XLL.FIN.MOIS(T0,J5-1))</f>
        <v>#NAME?</v>
      </c>
      <c r="AH5" s="107"/>
    </row>
    <row r="6" spans="1:34" ht="25.5">
      <c r="A6" s="139" t="s">
        <v>67</v>
      </c>
      <c r="B6" s="22" t="s">
        <v>77</v>
      </c>
      <c r="C6" s="8">
        <v>3</v>
      </c>
      <c r="D6" s="5">
        <v>9</v>
      </c>
      <c r="E6" s="5">
        <v>8</v>
      </c>
      <c r="F6" s="52">
        <f t="shared" si="0"/>
        <v>20</v>
      </c>
      <c r="G6" s="7">
        <v>20</v>
      </c>
      <c r="H6" s="9">
        <f t="shared" si="2"/>
        <v>0</v>
      </c>
      <c r="I6" s="15">
        <v>2</v>
      </c>
      <c r="J6" s="16">
        <v>3</v>
      </c>
      <c r="L6" s="132" t="str">
        <f t="shared" si="1"/>
        <v>1.2 </v>
      </c>
      <c r="M6" s="66">
        <f t="shared" si="3"/>
        <v>0</v>
      </c>
      <c r="N6" s="165">
        <f t="shared" si="3"/>
        <v>10.001</v>
      </c>
      <c r="O6" s="165">
        <f t="shared" si="3"/>
        <v>10.001</v>
      </c>
      <c r="P6" s="165">
        <f t="shared" si="3"/>
        <v>0</v>
      </c>
      <c r="Q6" s="165">
        <f t="shared" si="3"/>
        <v>0</v>
      </c>
      <c r="R6" s="165">
        <f t="shared" si="3"/>
        <v>0</v>
      </c>
      <c r="S6" s="165">
        <f t="shared" si="3"/>
        <v>0</v>
      </c>
      <c r="T6" s="165">
        <f t="shared" si="3"/>
        <v>0</v>
      </c>
      <c r="U6" s="165">
        <f t="shared" si="3"/>
        <v>0</v>
      </c>
      <c r="V6" s="165">
        <f t="shared" si="3"/>
        <v>0</v>
      </c>
      <c r="W6" s="166">
        <f t="shared" si="4"/>
        <v>0</v>
      </c>
      <c r="X6" s="166">
        <f t="shared" si="4"/>
        <v>0</v>
      </c>
      <c r="Y6" s="166">
        <f t="shared" si="4"/>
        <v>0</v>
      </c>
      <c r="Z6" s="166">
        <f t="shared" si="4"/>
        <v>0</v>
      </c>
      <c r="AA6" s="166">
        <f t="shared" si="4"/>
        <v>0</v>
      </c>
      <c r="AB6" s="166">
        <f t="shared" si="4"/>
        <v>0</v>
      </c>
      <c r="AC6" s="166">
        <f t="shared" si="4"/>
        <v>0</v>
      </c>
      <c r="AD6" s="166">
        <f t="shared" si="4"/>
        <v>0</v>
      </c>
      <c r="AF6" s="102" t="e">
        <f t="shared" si="5"/>
        <v>#NAME?</v>
      </c>
      <c r="AG6" s="103" t="e">
        <f t="shared" si="6"/>
        <v>#NAME?</v>
      </c>
      <c r="AH6" s="99" t="s">
        <v>102</v>
      </c>
    </row>
    <row r="7" spans="1:34" ht="15">
      <c r="A7" s="139" t="s">
        <v>68</v>
      </c>
      <c r="B7" s="22" t="s">
        <v>52</v>
      </c>
      <c r="C7" s="8">
        <v>6</v>
      </c>
      <c r="D7" s="5">
        <v>24</v>
      </c>
      <c r="E7" s="5">
        <v>30</v>
      </c>
      <c r="F7" s="52">
        <f t="shared" si="0"/>
        <v>60</v>
      </c>
      <c r="G7" s="7">
        <v>60</v>
      </c>
      <c r="H7" s="9">
        <f t="shared" si="2"/>
        <v>0</v>
      </c>
      <c r="I7" s="15">
        <v>4</v>
      </c>
      <c r="J7" s="16">
        <v>6</v>
      </c>
      <c r="L7" s="132" t="str">
        <f t="shared" si="1"/>
        <v>1.3 </v>
      </c>
      <c r="M7" s="66">
        <f t="shared" si="3"/>
        <v>0</v>
      </c>
      <c r="N7" s="165">
        <f t="shared" si="3"/>
        <v>0</v>
      </c>
      <c r="O7" s="165">
        <f t="shared" si="3"/>
        <v>0</v>
      </c>
      <c r="P7" s="165">
        <f t="shared" si="3"/>
        <v>20.001</v>
      </c>
      <c r="Q7" s="165">
        <f t="shared" si="3"/>
        <v>20.001</v>
      </c>
      <c r="R7" s="165">
        <f t="shared" si="3"/>
        <v>20.001</v>
      </c>
      <c r="S7" s="165">
        <f t="shared" si="3"/>
        <v>0</v>
      </c>
      <c r="T7" s="165">
        <f t="shared" si="3"/>
        <v>0</v>
      </c>
      <c r="U7" s="165">
        <f t="shared" si="3"/>
        <v>0</v>
      </c>
      <c r="V7" s="165">
        <f t="shared" si="3"/>
        <v>0</v>
      </c>
      <c r="W7" s="166">
        <f t="shared" si="4"/>
        <v>0</v>
      </c>
      <c r="X7" s="166">
        <f t="shared" si="4"/>
        <v>0</v>
      </c>
      <c r="Y7" s="166">
        <f t="shared" si="4"/>
        <v>0</v>
      </c>
      <c r="Z7" s="166">
        <f t="shared" si="4"/>
        <v>0</v>
      </c>
      <c r="AA7" s="166">
        <f t="shared" si="4"/>
        <v>0</v>
      </c>
      <c r="AB7" s="166">
        <f t="shared" si="4"/>
        <v>0</v>
      </c>
      <c r="AC7" s="166">
        <f t="shared" si="4"/>
        <v>0</v>
      </c>
      <c r="AD7" s="166">
        <f t="shared" si="4"/>
        <v>0</v>
      </c>
      <c r="AF7" s="102" t="e">
        <f t="shared" si="5"/>
        <v>#NAME?</v>
      </c>
      <c r="AG7" s="103" t="e">
        <f t="shared" si="6"/>
        <v>#NAME?</v>
      </c>
      <c r="AH7" s="99" t="s">
        <v>103</v>
      </c>
    </row>
    <row r="8" spans="1:34" ht="15">
      <c r="A8" s="139" t="s">
        <v>69</v>
      </c>
      <c r="B8" s="22" t="s">
        <v>54</v>
      </c>
      <c r="C8" s="8">
        <v>5</v>
      </c>
      <c r="D8" s="5">
        <v>35</v>
      </c>
      <c r="E8" s="5">
        <v>52</v>
      </c>
      <c r="F8" s="52">
        <f t="shared" si="0"/>
        <v>92</v>
      </c>
      <c r="G8" s="7">
        <v>92</v>
      </c>
      <c r="H8" s="9">
        <f t="shared" si="2"/>
        <v>0</v>
      </c>
      <c r="I8" s="15">
        <v>7</v>
      </c>
      <c r="J8" s="16">
        <v>11</v>
      </c>
      <c r="L8" s="132" t="str">
        <f t="shared" si="1"/>
        <v>1.4 </v>
      </c>
      <c r="M8" s="66">
        <f t="shared" si="3"/>
        <v>0</v>
      </c>
      <c r="N8" s="165">
        <f t="shared" si="3"/>
        <v>0</v>
      </c>
      <c r="O8" s="165">
        <f t="shared" si="3"/>
        <v>0</v>
      </c>
      <c r="P8" s="165">
        <f t="shared" si="3"/>
        <v>0</v>
      </c>
      <c r="Q8" s="165">
        <f t="shared" si="3"/>
        <v>0</v>
      </c>
      <c r="R8" s="165">
        <f t="shared" si="3"/>
        <v>0</v>
      </c>
      <c r="S8" s="165">
        <f t="shared" si="3"/>
        <v>18.401</v>
      </c>
      <c r="T8" s="165">
        <f t="shared" si="3"/>
        <v>18.401</v>
      </c>
      <c r="U8" s="165">
        <f t="shared" si="3"/>
        <v>18.401</v>
      </c>
      <c r="V8" s="165">
        <f t="shared" si="3"/>
        <v>18.401</v>
      </c>
      <c r="W8" s="166">
        <f t="shared" si="4"/>
        <v>18.401</v>
      </c>
      <c r="X8" s="166">
        <f t="shared" si="4"/>
        <v>0</v>
      </c>
      <c r="Y8" s="166">
        <f t="shared" si="4"/>
        <v>0</v>
      </c>
      <c r="Z8" s="166">
        <f t="shared" si="4"/>
        <v>0</v>
      </c>
      <c r="AA8" s="166">
        <f t="shared" si="4"/>
        <v>0</v>
      </c>
      <c r="AB8" s="166">
        <f t="shared" si="4"/>
        <v>0</v>
      </c>
      <c r="AC8" s="166">
        <f t="shared" si="4"/>
        <v>0</v>
      </c>
      <c r="AD8" s="166">
        <f t="shared" si="4"/>
        <v>0</v>
      </c>
      <c r="AF8" s="102" t="e">
        <f t="shared" si="5"/>
        <v>#NAME?</v>
      </c>
      <c r="AG8" s="103" t="e">
        <f t="shared" si="6"/>
        <v>#NAME?</v>
      </c>
      <c r="AH8" s="107"/>
    </row>
    <row r="9" spans="1:34" ht="25.5">
      <c r="A9" s="139" t="s">
        <v>70</v>
      </c>
      <c r="B9" s="22" t="s">
        <v>56</v>
      </c>
      <c r="C9" s="8">
        <v>5</v>
      </c>
      <c r="D9" s="5">
        <v>25</v>
      </c>
      <c r="E9" s="5">
        <v>35</v>
      </c>
      <c r="F9" s="52">
        <f t="shared" si="0"/>
        <v>65</v>
      </c>
      <c r="G9" s="7">
        <v>65</v>
      </c>
      <c r="H9" s="9">
        <f t="shared" si="2"/>
        <v>0</v>
      </c>
      <c r="I9" s="15">
        <v>7</v>
      </c>
      <c r="J9" s="16">
        <v>11</v>
      </c>
      <c r="L9" s="132" t="str">
        <f t="shared" si="1"/>
        <v>1.5 </v>
      </c>
      <c r="M9" s="66">
        <f t="shared" si="3"/>
        <v>0</v>
      </c>
      <c r="N9" s="165">
        <f t="shared" si="3"/>
        <v>0</v>
      </c>
      <c r="O9" s="165">
        <f t="shared" si="3"/>
        <v>0</v>
      </c>
      <c r="P9" s="165">
        <f t="shared" si="3"/>
        <v>0</v>
      </c>
      <c r="Q9" s="165">
        <f t="shared" si="3"/>
        <v>0</v>
      </c>
      <c r="R9" s="165">
        <f t="shared" si="3"/>
        <v>0</v>
      </c>
      <c r="S9" s="165">
        <f t="shared" si="3"/>
        <v>13.001</v>
      </c>
      <c r="T9" s="165">
        <f t="shared" si="3"/>
        <v>13.001</v>
      </c>
      <c r="U9" s="165">
        <f t="shared" si="3"/>
        <v>13.001</v>
      </c>
      <c r="V9" s="165">
        <f t="shared" si="3"/>
        <v>13.001</v>
      </c>
      <c r="W9" s="166">
        <f t="shared" si="4"/>
        <v>13.001</v>
      </c>
      <c r="X9" s="166">
        <f t="shared" si="4"/>
        <v>0</v>
      </c>
      <c r="Y9" s="166">
        <f t="shared" si="4"/>
        <v>0</v>
      </c>
      <c r="Z9" s="166">
        <f t="shared" si="4"/>
        <v>0</v>
      </c>
      <c r="AA9" s="166">
        <f t="shared" si="4"/>
        <v>0</v>
      </c>
      <c r="AB9" s="166">
        <f t="shared" si="4"/>
        <v>0</v>
      </c>
      <c r="AC9" s="166">
        <f t="shared" si="4"/>
        <v>0</v>
      </c>
      <c r="AD9" s="166">
        <f t="shared" si="4"/>
        <v>0</v>
      </c>
      <c r="AF9" s="102" t="e">
        <f t="shared" si="5"/>
        <v>#NAME?</v>
      </c>
      <c r="AG9" s="103" t="e">
        <f t="shared" si="6"/>
        <v>#NAME?</v>
      </c>
      <c r="AH9" s="107"/>
    </row>
    <row r="10" spans="1:34" ht="15.75" thickBot="1">
      <c r="A10" s="140" t="s">
        <v>33</v>
      </c>
      <c r="B10" s="120" t="s">
        <v>21</v>
      </c>
      <c r="C10" s="44">
        <v>6</v>
      </c>
      <c r="D10" s="45">
        <v>1</v>
      </c>
      <c r="E10" s="45">
        <v>1</v>
      </c>
      <c r="F10" s="115">
        <f t="shared" si="0"/>
        <v>8</v>
      </c>
      <c r="G10" s="116">
        <v>8</v>
      </c>
      <c r="H10" s="117">
        <f t="shared" si="2"/>
        <v>0</v>
      </c>
      <c r="I10" s="118">
        <v>11</v>
      </c>
      <c r="J10" s="119">
        <v>12</v>
      </c>
      <c r="L10" s="46" t="str">
        <f t="shared" si="1"/>
        <v>IR</v>
      </c>
      <c r="M10" s="66">
        <f t="shared" si="3"/>
        <v>0</v>
      </c>
      <c r="N10" s="165">
        <f t="shared" si="3"/>
        <v>0</v>
      </c>
      <c r="O10" s="165">
        <f t="shared" si="3"/>
        <v>0</v>
      </c>
      <c r="P10" s="165">
        <f t="shared" si="3"/>
        <v>0</v>
      </c>
      <c r="Q10" s="165">
        <f t="shared" si="3"/>
        <v>0</v>
      </c>
      <c r="R10" s="165">
        <f t="shared" si="3"/>
        <v>0</v>
      </c>
      <c r="S10" s="165">
        <f t="shared" si="3"/>
        <v>0</v>
      </c>
      <c r="T10" s="165">
        <f t="shared" si="3"/>
        <v>0</v>
      </c>
      <c r="U10" s="165">
        <f t="shared" si="3"/>
        <v>0</v>
      </c>
      <c r="V10" s="165">
        <f t="shared" si="3"/>
        <v>0</v>
      </c>
      <c r="W10" s="166">
        <f t="shared" si="4"/>
        <v>4.001</v>
      </c>
      <c r="X10" s="166">
        <f t="shared" si="4"/>
        <v>4.001</v>
      </c>
      <c r="Y10" s="166">
        <f t="shared" si="4"/>
        <v>0</v>
      </c>
      <c r="Z10" s="166">
        <f t="shared" si="4"/>
        <v>0</v>
      </c>
      <c r="AA10" s="166">
        <f t="shared" si="4"/>
        <v>0</v>
      </c>
      <c r="AB10" s="166">
        <f t="shared" si="4"/>
        <v>0</v>
      </c>
      <c r="AC10" s="166">
        <f t="shared" si="4"/>
        <v>0</v>
      </c>
      <c r="AD10" s="166">
        <f t="shared" si="4"/>
        <v>0</v>
      </c>
      <c r="AF10" s="102" t="e">
        <f t="shared" si="5"/>
        <v>#NAME?</v>
      </c>
      <c r="AG10" s="103" t="e">
        <f t="shared" si="6"/>
        <v>#NAME?</v>
      </c>
      <c r="AH10" s="99" t="s">
        <v>123</v>
      </c>
    </row>
    <row r="11" spans="1:34" ht="15.75" thickBot="1">
      <c r="A11" s="141"/>
      <c r="B11" s="121" t="s">
        <v>120</v>
      </c>
      <c r="C11" s="122">
        <f aca="true" t="shared" si="7" ref="C11:H11">SUBTOTAL(9,C5:C10)</f>
        <v>28</v>
      </c>
      <c r="D11" s="123">
        <f t="shared" si="7"/>
        <v>98</v>
      </c>
      <c r="E11" s="123">
        <f t="shared" si="7"/>
        <v>129</v>
      </c>
      <c r="F11" s="124">
        <f t="shared" si="7"/>
        <v>255</v>
      </c>
      <c r="G11" s="125">
        <f t="shared" si="7"/>
        <v>255</v>
      </c>
      <c r="H11" s="126">
        <f t="shared" si="7"/>
        <v>0</v>
      </c>
      <c r="I11" s="127"/>
      <c r="J11" s="128"/>
      <c r="L11" s="46"/>
      <c r="M11" s="66"/>
      <c r="N11" s="165"/>
      <c r="O11" s="165"/>
      <c r="P11" s="165"/>
      <c r="Q11" s="165"/>
      <c r="R11" s="165"/>
      <c r="S11" s="165"/>
      <c r="T11" s="165"/>
      <c r="U11" s="165"/>
      <c r="V11" s="165"/>
      <c r="W11" s="166"/>
      <c r="X11" s="166"/>
      <c r="Y11" s="166"/>
      <c r="Z11" s="166"/>
      <c r="AA11" s="166"/>
      <c r="AB11" s="166"/>
      <c r="AC11" s="166"/>
      <c r="AD11" s="166"/>
      <c r="AF11" s="102">
        <f t="shared" si="5"/>
      </c>
      <c r="AG11" s="103">
        <f t="shared" si="6"/>
      </c>
      <c r="AH11" s="99"/>
    </row>
    <row r="12" spans="1:34" ht="15.75" thickBot="1">
      <c r="A12" s="142" t="s">
        <v>76</v>
      </c>
      <c r="B12" s="17" t="s">
        <v>105</v>
      </c>
      <c r="C12" s="27"/>
      <c r="D12" s="28"/>
      <c r="E12" s="28"/>
      <c r="F12" s="51"/>
      <c r="G12" s="29"/>
      <c r="H12" s="30"/>
      <c r="I12" s="29"/>
      <c r="J12" s="30"/>
      <c r="L12" s="131" t="str">
        <f t="shared" si="1"/>
        <v>Phase 2</v>
      </c>
      <c r="M12" s="65">
        <f aca="true" t="shared" si="8" ref="M12:AD12">IF(AND(M$2&gt;=$I12,M$2&lt;=$J12),$G12/($J12-$I12+1),0)</f>
        <v>0</v>
      </c>
      <c r="N12" s="65">
        <f t="shared" si="8"/>
        <v>0</v>
      </c>
      <c r="O12" s="65">
        <f t="shared" si="8"/>
        <v>0</v>
      </c>
      <c r="P12" s="65">
        <f t="shared" si="8"/>
        <v>0</v>
      </c>
      <c r="Q12" s="65">
        <f t="shared" si="8"/>
        <v>0</v>
      </c>
      <c r="R12" s="65">
        <f t="shared" si="8"/>
        <v>0</v>
      </c>
      <c r="S12" s="65">
        <f t="shared" si="8"/>
        <v>0</v>
      </c>
      <c r="T12" s="65">
        <f t="shared" si="8"/>
        <v>0</v>
      </c>
      <c r="U12" s="65">
        <f t="shared" si="8"/>
        <v>0</v>
      </c>
      <c r="V12" s="65">
        <f t="shared" si="8"/>
        <v>0</v>
      </c>
      <c r="W12" s="166">
        <f t="shared" si="8"/>
        <v>0</v>
      </c>
      <c r="X12" s="166">
        <f t="shared" si="8"/>
        <v>0</v>
      </c>
      <c r="Y12" s="166">
        <f t="shared" si="8"/>
        <v>0</v>
      </c>
      <c r="Z12" s="166">
        <f t="shared" si="8"/>
        <v>0</v>
      </c>
      <c r="AA12" s="166">
        <f t="shared" si="8"/>
        <v>0</v>
      </c>
      <c r="AB12" s="166">
        <f t="shared" si="8"/>
        <v>0</v>
      </c>
      <c r="AC12" s="166">
        <f t="shared" si="8"/>
        <v>0</v>
      </c>
      <c r="AD12" s="166">
        <f t="shared" si="8"/>
        <v>0</v>
      </c>
      <c r="AF12" s="102">
        <f t="shared" si="5"/>
      </c>
      <c r="AG12" s="103">
        <f t="shared" si="6"/>
      </c>
      <c r="AH12" s="107"/>
    </row>
    <row r="13" spans="1:34" ht="15">
      <c r="A13" s="138" t="s">
        <v>71</v>
      </c>
      <c r="B13" s="55" t="s">
        <v>60</v>
      </c>
      <c r="C13" s="56">
        <v>6</v>
      </c>
      <c r="D13" s="57">
        <v>19</v>
      </c>
      <c r="E13" s="57">
        <v>46</v>
      </c>
      <c r="F13" s="52">
        <f>SUM(C13:E13)</f>
        <v>71</v>
      </c>
      <c r="G13" s="7">
        <v>71</v>
      </c>
      <c r="H13" s="9">
        <f t="shared" si="2"/>
        <v>0</v>
      </c>
      <c r="I13" s="15">
        <v>10</v>
      </c>
      <c r="J13" s="16">
        <v>15</v>
      </c>
      <c r="L13" s="132" t="str">
        <f t="shared" si="1"/>
        <v>2.1 </v>
      </c>
      <c r="M13" s="66">
        <f aca="true" t="shared" si="9" ref="M13:V17">IF(AND(M$2&gt;=$I13,M$2&lt;=$J13),$G13/($J13-$I13+1)+0.001,0)</f>
        <v>0</v>
      </c>
      <c r="N13" s="66">
        <f t="shared" si="9"/>
        <v>0</v>
      </c>
      <c r="O13" s="66">
        <f t="shared" si="9"/>
        <v>0</v>
      </c>
      <c r="P13" s="66">
        <f t="shared" si="9"/>
        <v>0</v>
      </c>
      <c r="Q13" s="66">
        <f t="shared" si="9"/>
        <v>0</v>
      </c>
      <c r="R13" s="66">
        <f t="shared" si="9"/>
        <v>0</v>
      </c>
      <c r="S13" s="66">
        <f t="shared" si="9"/>
        <v>0</v>
      </c>
      <c r="T13" s="66">
        <f t="shared" si="9"/>
        <v>0</v>
      </c>
      <c r="U13" s="66">
        <f t="shared" si="9"/>
        <v>0</v>
      </c>
      <c r="V13" s="165">
        <f t="shared" si="9"/>
        <v>11.834333333333333</v>
      </c>
      <c r="W13" s="166">
        <f aca="true" t="shared" si="10" ref="W13:AD17">IF(AND(W$2&gt;=$I13,W$2&lt;=$J13),$G13/($J13-$I13+1)+0.001,0)</f>
        <v>11.834333333333333</v>
      </c>
      <c r="X13" s="166">
        <f t="shared" si="10"/>
        <v>11.834333333333333</v>
      </c>
      <c r="Y13" s="166">
        <f t="shared" si="10"/>
        <v>11.834333333333333</v>
      </c>
      <c r="Z13" s="166">
        <f t="shared" si="10"/>
        <v>11.834333333333333</v>
      </c>
      <c r="AA13" s="166">
        <f t="shared" si="10"/>
        <v>11.834333333333333</v>
      </c>
      <c r="AB13" s="166">
        <f t="shared" si="10"/>
        <v>0</v>
      </c>
      <c r="AC13" s="166">
        <f t="shared" si="10"/>
        <v>0</v>
      </c>
      <c r="AD13" s="166">
        <f t="shared" si="10"/>
        <v>0</v>
      </c>
      <c r="AF13" s="102" t="e">
        <f t="shared" si="5"/>
        <v>#NAME?</v>
      </c>
      <c r="AG13" s="103" t="e">
        <f t="shared" si="6"/>
        <v>#NAME?</v>
      </c>
      <c r="AH13" s="107"/>
    </row>
    <row r="14" spans="1:34" ht="15">
      <c r="A14" s="139" t="s">
        <v>72</v>
      </c>
      <c r="B14" s="22" t="s">
        <v>62</v>
      </c>
      <c r="C14" s="58">
        <v>8</v>
      </c>
      <c r="D14" s="59">
        <v>3</v>
      </c>
      <c r="E14" s="59">
        <v>10</v>
      </c>
      <c r="F14" s="52">
        <f>SUM(C14:E14)</f>
        <v>21</v>
      </c>
      <c r="G14" s="7">
        <v>21</v>
      </c>
      <c r="H14" s="9">
        <f t="shared" si="2"/>
        <v>0</v>
      </c>
      <c r="I14" s="15">
        <v>12</v>
      </c>
      <c r="J14" s="16">
        <v>15</v>
      </c>
      <c r="L14" s="132" t="str">
        <f t="shared" si="1"/>
        <v>2.2 </v>
      </c>
      <c r="M14" s="66">
        <f t="shared" si="9"/>
        <v>0</v>
      </c>
      <c r="N14" s="66">
        <f t="shared" si="9"/>
        <v>0</v>
      </c>
      <c r="O14" s="66">
        <f t="shared" si="9"/>
        <v>0</v>
      </c>
      <c r="P14" s="66">
        <f t="shared" si="9"/>
        <v>0</v>
      </c>
      <c r="Q14" s="66">
        <f t="shared" si="9"/>
        <v>0</v>
      </c>
      <c r="R14" s="66">
        <f t="shared" si="9"/>
        <v>0</v>
      </c>
      <c r="S14" s="66">
        <f t="shared" si="9"/>
        <v>0</v>
      </c>
      <c r="T14" s="66">
        <f t="shared" si="9"/>
        <v>0</v>
      </c>
      <c r="U14" s="66">
        <f t="shared" si="9"/>
        <v>0</v>
      </c>
      <c r="V14" s="165">
        <f t="shared" si="9"/>
        <v>0</v>
      </c>
      <c r="W14" s="166">
        <f t="shared" si="10"/>
        <v>0</v>
      </c>
      <c r="X14" s="166">
        <f t="shared" si="10"/>
        <v>5.251</v>
      </c>
      <c r="Y14" s="166">
        <f t="shared" si="10"/>
        <v>5.251</v>
      </c>
      <c r="Z14" s="166">
        <f t="shared" si="10"/>
        <v>5.251</v>
      </c>
      <c r="AA14" s="166">
        <f t="shared" si="10"/>
        <v>5.251</v>
      </c>
      <c r="AB14" s="166">
        <f t="shared" si="10"/>
        <v>0</v>
      </c>
      <c r="AC14" s="166">
        <f t="shared" si="10"/>
        <v>0</v>
      </c>
      <c r="AD14" s="166">
        <f t="shared" si="10"/>
        <v>0</v>
      </c>
      <c r="AF14" s="102" t="e">
        <f t="shared" si="5"/>
        <v>#NAME?</v>
      </c>
      <c r="AG14" s="103" t="e">
        <f t="shared" si="6"/>
        <v>#NAME?</v>
      </c>
      <c r="AH14" s="107"/>
    </row>
    <row r="15" spans="1:34" ht="15">
      <c r="A15" s="139" t="s">
        <v>73</v>
      </c>
      <c r="B15" s="22" t="s">
        <v>95</v>
      </c>
      <c r="C15" s="58">
        <v>6</v>
      </c>
      <c r="D15" s="59">
        <v>19</v>
      </c>
      <c r="E15" s="59">
        <v>35</v>
      </c>
      <c r="F15" s="52">
        <f>SUM(C15:E15)</f>
        <v>60</v>
      </c>
      <c r="G15" s="7">
        <v>60</v>
      </c>
      <c r="H15" s="9">
        <f t="shared" si="2"/>
        <v>0</v>
      </c>
      <c r="I15" s="15">
        <v>14</v>
      </c>
      <c r="J15" s="16">
        <v>16</v>
      </c>
      <c r="L15" s="132" t="str">
        <f t="shared" si="1"/>
        <v>2.3 </v>
      </c>
      <c r="M15" s="66">
        <f t="shared" si="9"/>
        <v>0</v>
      </c>
      <c r="N15" s="66">
        <f t="shared" si="9"/>
        <v>0</v>
      </c>
      <c r="O15" s="66">
        <f t="shared" si="9"/>
        <v>0</v>
      </c>
      <c r="P15" s="66">
        <f t="shared" si="9"/>
        <v>0</v>
      </c>
      <c r="Q15" s="66">
        <f t="shared" si="9"/>
        <v>0</v>
      </c>
      <c r="R15" s="66">
        <f t="shared" si="9"/>
        <v>0</v>
      </c>
      <c r="S15" s="66">
        <f t="shared" si="9"/>
        <v>0</v>
      </c>
      <c r="T15" s="66">
        <f t="shared" si="9"/>
        <v>0</v>
      </c>
      <c r="U15" s="66">
        <f t="shared" si="9"/>
        <v>0</v>
      </c>
      <c r="V15" s="165">
        <f t="shared" si="9"/>
        <v>0</v>
      </c>
      <c r="W15" s="166">
        <f t="shared" si="10"/>
        <v>0</v>
      </c>
      <c r="X15" s="166">
        <f t="shared" si="10"/>
        <v>0</v>
      </c>
      <c r="Y15" s="166">
        <f t="shared" si="10"/>
        <v>0</v>
      </c>
      <c r="Z15" s="166">
        <f t="shared" si="10"/>
        <v>20.001</v>
      </c>
      <c r="AA15" s="166">
        <f t="shared" si="10"/>
        <v>20.001</v>
      </c>
      <c r="AB15" s="166">
        <f t="shared" si="10"/>
        <v>20.001</v>
      </c>
      <c r="AC15" s="166">
        <f t="shared" si="10"/>
        <v>0</v>
      </c>
      <c r="AD15" s="166">
        <f t="shared" si="10"/>
        <v>0</v>
      </c>
      <c r="AF15" s="104" t="e">
        <f t="shared" si="5"/>
        <v>#NAME?</v>
      </c>
      <c r="AG15" s="103" t="e">
        <f t="shared" si="6"/>
        <v>#NAME?</v>
      </c>
      <c r="AH15" s="99" t="s">
        <v>104</v>
      </c>
    </row>
    <row r="16" spans="1:34" ht="15">
      <c r="A16" s="143"/>
      <c r="B16" s="62" t="s">
        <v>78</v>
      </c>
      <c r="C16" s="63"/>
      <c r="D16" s="64"/>
      <c r="E16" s="64"/>
      <c r="F16" s="52">
        <f>SUM(C16:E16)</f>
        <v>0</v>
      </c>
      <c r="G16" s="7"/>
      <c r="H16" s="9"/>
      <c r="I16" s="15">
        <v>17</v>
      </c>
      <c r="J16" s="16">
        <v>17</v>
      </c>
      <c r="L16" s="133" t="s">
        <v>79</v>
      </c>
      <c r="M16" s="66">
        <f t="shared" si="9"/>
        <v>0</v>
      </c>
      <c r="N16" s="66">
        <f t="shared" si="9"/>
        <v>0</v>
      </c>
      <c r="O16" s="66">
        <f t="shared" si="9"/>
        <v>0</v>
      </c>
      <c r="P16" s="66">
        <f t="shared" si="9"/>
        <v>0</v>
      </c>
      <c r="Q16" s="66">
        <f t="shared" si="9"/>
        <v>0</v>
      </c>
      <c r="R16" s="66">
        <f t="shared" si="9"/>
        <v>0</v>
      </c>
      <c r="S16" s="66">
        <f t="shared" si="9"/>
        <v>0</v>
      </c>
      <c r="T16" s="66">
        <f t="shared" si="9"/>
        <v>0</v>
      </c>
      <c r="U16" s="66">
        <f t="shared" si="9"/>
        <v>0</v>
      </c>
      <c r="V16" s="165">
        <f t="shared" si="9"/>
        <v>0</v>
      </c>
      <c r="W16" s="166">
        <f t="shared" si="10"/>
        <v>0</v>
      </c>
      <c r="X16" s="166">
        <f t="shared" si="10"/>
        <v>0</v>
      </c>
      <c r="Y16" s="166">
        <f t="shared" si="10"/>
        <v>0</v>
      </c>
      <c r="Z16" s="166">
        <f t="shared" si="10"/>
        <v>0</v>
      </c>
      <c r="AA16" s="166">
        <f t="shared" si="10"/>
        <v>0</v>
      </c>
      <c r="AB16" s="166">
        <f t="shared" si="10"/>
        <v>0</v>
      </c>
      <c r="AC16" s="166">
        <f t="shared" si="10"/>
        <v>0.001</v>
      </c>
      <c r="AD16" s="166">
        <f t="shared" si="10"/>
        <v>0</v>
      </c>
      <c r="AF16" s="102" t="e">
        <f t="shared" si="5"/>
        <v>#NAME?</v>
      </c>
      <c r="AG16" s="103" t="e">
        <f t="shared" si="6"/>
        <v>#NAME?</v>
      </c>
      <c r="AH16" s="107"/>
    </row>
    <row r="17" spans="1:34" ht="15.75" thickBot="1">
      <c r="A17" s="144"/>
      <c r="B17" s="43" t="s">
        <v>22</v>
      </c>
      <c r="C17" s="60">
        <v>6</v>
      </c>
      <c r="D17" s="61">
        <v>1</v>
      </c>
      <c r="E17" s="61">
        <v>1</v>
      </c>
      <c r="F17" s="53">
        <f>SUM(C17:E17)</f>
        <v>8</v>
      </c>
      <c r="G17" s="33">
        <v>8</v>
      </c>
      <c r="H17" s="34">
        <f t="shared" si="2"/>
        <v>0</v>
      </c>
      <c r="I17" s="35">
        <v>17</v>
      </c>
      <c r="J17" s="36">
        <v>18</v>
      </c>
      <c r="L17" s="46" t="s">
        <v>34</v>
      </c>
      <c r="M17" s="66">
        <f t="shared" si="9"/>
        <v>0</v>
      </c>
      <c r="N17" s="66">
        <f t="shared" si="9"/>
        <v>0</v>
      </c>
      <c r="O17" s="66">
        <f t="shared" si="9"/>
        <v>0</v>
      </c>
      <c r="P17" s="66">
        <f t="shared" si="9"/>
        <v>0</v>
      </c>
      <c r="Q17" s="66">
        <f t="shared" si="9"/>
        <v>0</v>
      </c>
      <c r="R17" s="66">
        <f t="shared" si="9"/>
        <v>0</v>
      </c>
      <c r="S17" s="66">
        <f t="shared" si="9"/>
        <v>0</v>
      </c>
      <c r="T17" s="66">
        <f t="shared" si="9"/>
        <v>0</v>
      </c>
      <c r="U17" s="66">
        <f t="shared" si="9"/>
        <v>0</v>
      </c>
      <c r="V17" s="165">
        <f t="shared" si="9"/>
        <v>0</v>
      </c>
      <c r="W17" s="166">
        <f t="shared" si="10"/>
        <v>0</v>
      </c>
      <c r="X17" s="166">
        <f t="shared" si="10"/>
        <v>0</v>
      </c>
      <c r="Y17" s="166">
        <f t="shared" si="10"/>
        <v>0</v>
      </c>
      <c r="Z17" s="166">
        <f t="shared" si="10"/>
        <v>0</v>
      </c>
      <c r="AA17" s="166">
        <f t="shared" si="10"/>
        <v>0</v>
      </c>
      <c r="AB17" s="166">
        <f t="shared" si="10"/>
        <v>0</v>
      </c>
      <c r="AC17" s="166">
        <f t="shared" si="10"/>
        <v>4.001</v>
      </c>
      <c r="AD17" s="166">
        <f t="shared" si="10"/>
        <v>4.001</v>
      </c>
      <c r="AF17" s="105" t="e">
        <f t="shared" si="5"/>
        <v>#NAME?</v>
      </c>
      <c r="AG17" s="106" t="e">
        <f t="shared" si="6"/>
        <v>#NAME?</v>
      </c>
      <c r="AH17" s="108" t="s">
        <v>119</v>
      </c>
    </row>
    <row r="18" spans="1:34" ht="15.75" thickBot="1">
      <c r="A18" s="141"/>
      <c r="B18" s="121" t="s">
        <v>121</v>
      </c>
      <c r="C18" s="122">
        <f aca="true" t="shared" si="11" ref="C18:H18">SUBTOTAL(9,C12:C17)</f>
        <v>26</v>
      </c>
      <c r="D18" s="123">
        <f t="shared" si="11"/>
        <v>42</v>
      </c>
      <c r="E18" s="123">
        <f t="shared" si="11"/>
        <v>92</v>
      </c>
      <c r="F18" s="124">
        <f t="shared" si="11"/>
        <v>160</v>
      </c>
      <c r="G18" s="125">
        <f t="shared" si="11"/>
        <v>160</v>
      </c>
      <c r="H18" s="126">
        <f t="shared" si="11"/>
        <v>0</v>
      </c>
      <c r="I18" s="127"/>
      <c r="J18" s="128"/>
      <c r="L18" s="46"/>
      <c r="M18" s="66"/>
      <c r="N18" s="66"/>
      <c r="O18" s="66"/>
      <c r="P18" s="66"/>
      <c r="Q18" s="66"/>
      <c r="R18" s="66"/>
      <c r="S18" s="66"/>
      <c r="T18" s="66"/>
      <c r="U18" s="66"/>
      <c r="V18" s="165"/>
      <c r="W18" s="166"/>
      <c r="X18" s="166"/>
      <c r="Y18" s="166"/>
      <c r="Z18" s="166"/>
      <c r="AA18" s="166"/>
      <c r="AB18" s="166"/>
      <c r="AC18" s="166"/>
      <c r="AD18" s="166"/>
      <c r="AF18" s="102">
        <f t="shared" si="5"/>
      </c>
      <c r="AG18" s="103">
        <f t="shared" si="6"/>
      </c>
      <c r="AH18" s="99"/>
    </row>
    <row r="19" spans="1:34" ht="15.75" thickBot="1">
      <c r="A19" s="37"/>
      <c r="B19" s="38" t="s">
        <v>122</v>
      </c>
      <c r="C19" s="152">
        <f aca="true" t="shared" si="12" ref="C19:H19">SUBTOTAL(9,C4:C17)</f>
        <v>54</v>
      </c>
      <c r="D19" s="153">
        <f t="shared" si="12"/>
        <v>140</v>
      </c>
      <c r="E19" s="154">
        <f t="shared" si="12"/>
        <v>221</v>
      </c>
      <c r="F19" s="54">
        <f t="shared" si="12"/>
        <v>415</v>
      </c>
      <c r="G19" s="39">
        <f t="shared" si="12"/>
        <v>415</v>
      </c>
      <c r="H19" s="40">
        <f t="shared" si="12"/>
        <v>0</v>
      </c>
      <c r="I19" s="41"/>
      <c r="J19" s="42"/>
      <c r="L19" s="46" t="s">
        <v>86</v>
      </c>
      <c r="M19" s="66">
        <f aca="true" t="shared" si="13" ref="M19:AD19">SUM(M4:M17)</f>
        <v>0</v>
      </c>
      <c r="N19" s="66">
        <f t="shared" si="13"/>
        <v>15.001999999999999</v>
      </c>
      <c r="O19" s="66">
        <f t="shared" si="13"/>
        <v>15.001999999999999</v>
      </c>
      <c r="P19" s="66">
        <f t="shared" si="13"/>
        <v>20.001</v>
      </c>
      <c r="Q19" s="66">
        <f t="shared" si="13"/>
        <v>20.001</v>
      </c>
      <c r="R19" s="66">
        <f t="shared" si="13"/>
        <v>20.001</v>
      </c>
      <c r="S19" s="66">
        <f t="shared" si="13"/>
        <v>31.402</v>
      </c>
      <c r="T19" s="66">
        <f t="shared" si="13"/>
        <v>31.402</v>
      </c>
      <c r="U19" s="66">
        <f t="shared" si="13"/>
        <v>31.402</v>
      </c>
      <c r="V19" s="66">
        <f t="shared" si="13"/>
        <v>43.236333333333334</v>
      </c>
      <c r="W19" s="66">
        <f t="shared" si="13"/>
        <v>47.23733333333333</v>
      </c>
      <c r="X19" s="66">
        <f t="shared" si="13"/>
        <v>21.086333333333336</v>
      </c>
      <c r="Y19" s="66">
        <f t="shared" si="13"/>
        <v>17.085333333333335</v>
      </c>
      <c r="Z19" s="66">
        <f t="shared" si="13"/>
        <v>37.086333333333336</v>
      </c>
      <c r="AA19" s="66">
        <f t="shared" si="13"/>
        <v>37.086333333333336</v>
      </c>
      <c r="AB19" s="66">
        <f t="shared" si="13"/>
        <v>20.001</v>
      </c>
      <c r="AC19" s="66">
        <f t="shared" si="13"/>
        <v>4.002000000000001</v>
      </c>
      <c r="AD19" s="66">
        <f t="shared" si="13"/>
        <v>4.001</v>
      </c>
      <c r="AF19" s="96">
        <f t="shared" si="5"/>
      </c>
      <c r="AG19" s="97">
        <f>IF(ISBLANK(I19),"",_XLL.FIN.MOIS(T0,I19-1))</f>
      </c>
      <c r="AH19" s="95"/>
    </row>
    <row r="20" spans="1:30" ht="15.75" thickBot="1">
      <c r="A20" s="178" t="s">
        <v>129</v>
      </c>
      <c r="B20" s="179"/>
      <c r="C20" s="161">
        <f>ROUND(SUM(C5:C7)+SUM(C8:C9)*SUM($S8:$V9)/SUM($S8:$W9)+C10+C13*$V13/SUM($V13:$AA13),0)</f>
        <v>27</v>
      </c>
      <c r="D20" s="162">
        <f>ROUND(SUM(D5:D7)+SUM(D8:D9)*SUM($S8:$V9)/SUM($S8:$W9)+D10+D13*$V13/SUM($V13:$AA13),0)</f>
        <v>89</v>
      </c>
      <c r="E20" s="167">
        <f>ROUND(SUM(E5:E7)+SUM(E8:E9)*SUM($S8:$V9)/SUM($S8:$W9)+E10+E13*$V13/SUM($V13:$AA13),0)</f>
        <v>119</v>
      </c>
      <c r="F20" s="157">
        <f>SUM(C20:E20)</f>
        <v>235</v>
      </c>
      <c r="G20" s="158">
        <f>G19</f>
        <v>415</v>
      </c>
      <c r="H20" s="159">
        <f>G20-F20</f>
        <v>180</v>
      </c>
      <c r="I20" s="155"/>
      <c r="J20" s="156"/>
      <c r="M20" s="91">
        <f>SUM(M19:$O19)/SUM($O19:$AF19)</f>
        <v>0.07500381218549469</v>
      </c>
      <c r="N20" s="91">
        <f>SUM(N19:$O19)/SUM($O19:$AF19)</f>
        <v>0.07500381218549469</v>
      </c>
      <c r="O20" s="91">
        <f>SUM($O19:O19)/SUM($O19:$AF19)</f>
        <v>0.037501906092747346</v>
      </c>
      <c r="P20" s="91">
        <f>SUM($O19:P19)/SUM($O19:$AF19)</f>
        <v>0.08750028122679879</v>
      </c>
      <c r="Q20" s="91">
        <f>SUM($O19:Q19)/SUM($O19:$AF19)</f>
        <v>0.13749865636085024</v>
      </c>
      <c r="R20" s="91">
        <f>SUM($O19:R19)/SUM($O19:$AF19)</f>
        <v>0.18749703149490168</v>
      </c>
      <c r="S20" s="91">
        <f>SUM($O19:S19)/SUM($O19:$AF19)</f>
        <v>0.2659955553666823</v>
      </c>
      <c r="T20" s="91">
        <f>SUM($O19:T19)/SUM($O19:$AF19)</f>
        <v>0.34449407923846287</v>
      </c>
      <c r="U20" s="91">
        <f>SUM($O19:U19)/SUM($O19:$AF19)</f>
        <v>0.42299260311024345</v>
      </c>
      <c r="V20" s="91">
        <f>SUM($O19:V19)/SUM($O19:$AF19)</f>
        <v>0.5310745196854593</v>
      </c>
      <c r="W20" s="91">
        <f>SUM($O19:W19)/SUM($O19:$AF19)</f>
        <v>0.649158111122499</v>
      </c>
      <c r="X20" s="91">
        <f>SUM($O19:X19)/SUM($O19:$AF19)</f>
        <v>0.70186959575835</v>
      </c>
      <c r="Y20" s="91">
        <f>SUM($O19:Y19)/SUM($O19:$AF19)</f>
        <v>0.7445794055323769</v>
      </c>
      <c r="Z20" s="91">
        <f>SUM($O19:Z19)/SUM($O19:$AF19)</f>
        <v>0.8372875904404554</v>
      </c>
      <c r="AA20" s="91">
        <f>SUM($O19:AA19)/SUM($O19:$AF19)</f>
        <v>0.9299957753485338</v>
      </c>
      <c r="AB20" s="91">
        <f>SUM($O19:AB19)/SUM($O19:$AF19)</f>
        <v>0.9799941504825852</v>
      </c>
      <c r="AC20" s="91">
        <f>SUM($O19:AC19)/SUM($O19:$AF19)</f>
        <v>0.9899983251381762</v>
      </c>
      <c r="AD20" s="91">
        <f>SUM($O19:AD19)/SUM($O19:$AF19)</f>
        <v>1</v>
      </c>
    </row>
    <row r="21" spans="1:34" ht="15.75" thickBot="1">
      <c r="A21" s="163"/>
      <c r="B21" s="160" t="s">
        <v>128</v>
      </c>
      <c r="L21" s="145"/>
      <c r="M21" s="145"/>
      <c r="N21" s="146"/>
      <c r="O21" s="146"/>
      <c r="P21" s="146"/>
      <c r="Q21" s="147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8" t="s">
        <v>124</v>
      </c>
      <c r="AG21" s="149"/>
      <c r="AH21" s="148"/>
    </row>
    <row r="22" spans="12:34" ht="15">
      <c r="L22" s="145"/>
      <c r="M22" s="145"/>
      <c r="N22" s="146"/>
      <c r="O22" s="146"/>
      <c r="P22" s="146"/>
      <c r="Q22" s="146"/>
      <c r="R22" s="146"/>
      <c r="S22" s="146"/>
      <c r="T22" s="147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8" t="s">
        <v>125</v>
      </c>
      <c r="AG22" s="149"/>
      <c r="AH22" s="148"/>
    </row>
    <row r="23" spans="4:34" ht="15">
      <c r="D23" s="6"/>
      <c r="L23" s="145"/>
      <c r="M23" s="145"/>
      <c r="N23" s="146"/>
      <c r="O23" s="146"/>
      <c r="P23" s="146"/>
      <c r="Q23" s="146"/>
      <c r="R23" s="146"/>
      <c r="S23" s="146"/>
      <c r="T23" s="146"/>
      <c r="U23" s="146"/>
      <c r="V23" s="147"/>
      <c r="W23" s="146"/>
      <c r="X23" s="146"/>
      <c r="Y23" s="146"/>
      <c r="Z23" s="146"/>
      <c r="AA23" s="146"/>
      <c r="AB23" s="146"/>
      <c r="AC23" s="146"/>
      <c r="AD23" s="146"/>
      <c r="AE23" s="146"/>
      <c r="AF23" s="148" t="s">
        <v>126</v>
      </c>
      <c r="AG23" s="149"/>
      <c r="AH23" s="148"/>
    </row>
    <row r="24" spans="12:34" ht="15">
      <c r="L24" s="145"/>
      <c r="M24" s="145"/>
      <c r="N24" s="146"/>
      <c r="O24" s="146"/>
      <c r="P24" s="146"/>
      <c r="Q24" s="146"/>
      <c r="R24" s="146"/>
      <c r="S24" s="146"/>
      <c r="T24" s="146"/>
      <c r="U24" s="146"/>
      <c r="V24" s="146"/>
      <c r="W24" s="150"/>
      <c r="X24" s="151"/>
      <c r="Y24" s="146"/>
      <c r="Z24" s="146"/>
      <c r="AA24" s="146"/>
      <c r="AB24" s="146"/>
      <c r="AC24" s="146"/>
      <c r="AD24" s="146"/>
      <c r="AE24" s="146"/>
      <c r="AF24" s="148" t="s">
        <v>127</v>
      </c>
      <c r="AG24" s="149"/>
      <c r="AH24" s="148"/>
    </row>
    <row r="25" spans="4:32" ht="15">
      <c r="D25" s="90"/>
      <c r="K25" s="109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AF25" s="103"/>
    </row>
    <row r="26" spans="11:24" ht="15">
      <c r="K26" s="109"/>
      <c r="L26" s="111" t="s">
        <v>88</v>
      </c>
      <c r="M26" s="112" t="s">
        <v>89</v>
      </c>
      <c r="N26" s="113" t="s">
        <v>102</v>
      </c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1:24" ht="15">
      <c r="K27" s="109"/>
      <c r="L27" s="111" t="s">
        <v>90</v>
      </c>
      <c r="M27" s="112" t="s">
        <v>91</v>
      </c>
      <c r="N27" s="113" t="s">
        <v>103</v>
      </c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11:24" ht="15">
      <c r="K28" s="109"/>
      <c r="L28" s="111" t="s">
        <v>92</v>
      </c>
      <c r="M28" s="112" t="s">
        <v>93</v>
      </c>
      <c r="N28" s="113" t="s">
        <v>94</v>
      </c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2:24" ht="15">
      <c r="B29" s="6"/>
      <c r="K29" s="109"/>
      <c r="L29" s="111" t="s">
        <v>96</v>
      </c>
      <c r="M29" s="112" t="s">
        <v>97</v>
      </c>
      <c r="N29" s="113" t="s">
        <v>104</v>
      </c>
      <c r="O29" s="110"/>
      <c r="P29" s="110"/>
      <c r="Q29" s="110"/>
      <c r="R29" s="110"/>
      <c r="S29" s="110"/>
      <c r="T29" s="110"/>
      <c r="U29" s="110"/>
      <c r="V29" s="110"/>
      <c r="W29" s="110"/>
      <c r="X29" s="110"/>
    </row>
    <row r="30" spans="11:24" ht="15">
      <c r="K30" s="109"/>
      <c r="L30" s="111" t="s">
        <v>100</v>
      </c>
      <c r="M30" s="112" t="s">
        <v>98</v>
      </c>
      <c r="N30" s="114" t="s">
        <v>99</v>
      </c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1:24" ht="15">
      <c r="K31" s="109"/>
      <c r="L31" s="109"/>
      <c r="M31" s="109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1:13" ht="15">
      <c r="K32" s="109"/>
      <c r="L32" s="109"/>
      <c r="M32" s="1"/>
    </row>
    <row r="33" spans="11:13" ht="15">
      <c r="K33" s="109"/>
      <c r="L33" s="109"/>
      <c r="M33" s="1"/>
    </row>
    <row r="34" ht="15">
      <c r="M34" s="1"/>
    </row>
    <row r="35" ht="15">
      <c r="M35" s="1"/>
    </row>
  </sheetData>
  <sheetProtection/>
  <mergeCells count="5">
    <mergeCell ref="F1:H1"/>
    <mergeCell ref="I1:J1"/>
    <mergeCell ref="F2:H2"/>
    <mergeCell ref="I2:J2"/>
    <mergeCell ref="A20:B20"/>
  </mergeCells>
  <conditionalFormatting sqref="M4:AD19">
    <cfRule type="cellIs" priority="2" dxfId="0" operator="greaterThan" stopIfTrue="1">
      <formula>0</formula>
    </cfRule>
  </conditionalFormatting>
  <conditionalFormatting sqref="N19:AD19">
    <cfRule type="colorScale" priority="1" dxfId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A17" sqref="A17:A27"/>
    </sheetView>
  </sheetViews>
  <sheetFormatPr defaultColWidth="9.140625" defaultRowHeight="15"/>
  <cols>
    <col min="1" max="1" width="10.421875" style="67" customWidth="1"/>
    <col min="2" max="2" width="41.8515625" style="67" customWidth="1"/>
    <col min="3" max="3" width="6.421875" style="67" customWidth="1"/>
    <col min="4" max="16384" width="9.140625" style="67" customWidth="1"/>
  </cols>
  <sheetData>
    <row r="1" ht="15.75" thickBot="1"/>
    <row r="2" spans="1:15" ht="16.5" thickBot="1" thickTop="1">
      <c r="A2" s="183" t="s">
        <v>46</v>
      </c>
      <c r="B2" s="184"/>
      <c r="C2" s="86"/>
      <c r="E2" s="186" t="s">
        <v>4</v>
      </c>
      <c r="F2" s="180" t="s">
        <v>6</v>
      </c>
      <c r="G2" s="180" t="s">
        <v>7</v>
      </c>
      <c r="H2" s="180" t="s">
        <v>8</v>
      </c>
      <c r="I2" s="180" t="s">
        <v>9</v>
      </c>
      <c r="J2" s="180" t="s">
        <v>10</v>
      </c>
      <c r="K2" s="180" t="s">
        <v>11</v>
      </c>
      <c r="L2" s="75"/>
      <c r="M2" s="180" t="s">
        <v>13</v>
      </c>
      <c r="N2" s="180" t="s">
        <v>81</v>
      </c>
      <c r="O2" s="76"/>
    </row>
    <row r="3" spans="1:15" ht="15.75" thickBot="1">
      <c r="A3" s="10" t="s">
        <v>47</v>
      </c>
      <c r="B3" s="70" t="s">
        <v>48</v>
      </c>
      <c r="C3" s="71">
        <v>10</v>
      </c>
      <c r="E3" s="187"/>
      <c r="F3" s="181"/>
      <c r="G3" s="181"/>
      <c r="H3" s="181"/>
      <c r="I3" s="181"/>
      <c r="J3" s="181"/>
      <c r="K3" s="181"/>
      <c r="L3" s="181" t="s">
        <v>12</v>
      </c>
      <c r="M3" s="181"/>
      <c r="N3" s="181"/>
      <c r="O3" s="77"/>
    </row>
    <row r="4" spans="1:15" ht="27" thickBot="1">
      <c r="A4" s="10" t="s">
        <v>49</v>
      </c>
      <c r="B4" s="70" t="s">
        <v>50</v>
      </c>
      <c r="C4" s="71">
        <v>20</v>
      </c>
      <c r="E4" s="187"/>
      <c r="F4" s="181"/>
      <c r="G4" s="181"/>
      <c r="H4" s="181"/>
      <c r="I4" s="181"/>
      <c r="J4" s="181"/>
      <c r="K4" s="181"/>
      <c r="L4" s="181"/>
      <c r="M4" s="181"/>
      <c r="N4" s="181"/>
      <c r="O4" s="77"/>
    </row>
    <row r="5" spans="1:15" ht="15.75" thickBot="1">
      <c r="A5" s="10" t="s">
        <v>51</v>
      </c>
      <c r="B5" s="70" t="s">
        <v>52</v>
      </c>
      <c r="C5" s="71">
        <v>98</v>
      </c>
      <c r="E5" s="78" t="s">
        <v>5</v>
      </c>
      <c r="F5" s="182"/>
      <c r="G5" s="182"/>
      <c r="H5" s="182"/>
      <c r="I5" s="182"/>
      <c r="J5" s="182"/>
      <c r="K5" s="182"/>
      <c r="L5" s="182"/>
      <c r="M5" s="182"/>
      <c r="N5" s="182"/>
      <c r="O5" s="76"/>
    </row>
    <row r="6" spans="1:15" ht="15.75" thickBot="1">
      <c r="A6" s="10" t="s">
        <v>53</v>
      </c>
      <c r="B6" s="70" t="s">
        <v>54</v>
      </c>
      <c r="C6" s="71">
        <v>65</v>
      </c>
      <c r="E6" s="11">
        <v>0</v>
      </c>
      <c r="F6" s="79"/>
      <c r="G6" s="80"/>
      <c r="H6" s="80"/>
      <c r="I6" s="80"/>
      <c r="J6" s="80"/>
      <c r="K6" s="80"/>
      <c r="L6" s="80"/>
      <c r="M6" s="80"/>
      <c r="N6" s="81"/>
      <c r="O6" s="76"/>
    </row>
    <row r="7" spans="1:15" ht="27" thickBot="1">
      <c r="A7" s="10" t="s">
        <v>55</v>
      </c>
      <c r="B7" s="70" t="s">
        <v>56</v>
      </c>
      <c r="C7" s="71">
        <v>70</v>
      </c>
      <c r="E7" s="11" t="s">
        <v>14</v>
      </c>
      <c r="F7" s="80"/>
      <c r="G7" s="82"/>
      <c r="H7" s="83"/>
      <c r="I7" s="80"/>
      <c r="J7" s="80"/>
      <c r="K7" s="80"/>
      <c r="L7" s="80"/>
      <c r="M7" s="80"/>
      <c r="N7" s="81"/>
      <c r="O7" s="76"/>
    </row>
    <row r="8" spans="1:15" ht="15.75" thickBot="1">
      <c r="A8" s="183" t="s">
        <v>57</v>
      </c>
      <c r="B8" s="185"/>
      <c r="C8" s="72">
        <v>263</v>
      </c>
      <c r="E8" s="11" t="s">
        <v>15</v>
      </c>
      <c r="F8" s="80"/>
      <c r="G8" s="82"/>
      <c r="H8" s="83"/>
      <c r="I8" s="80"/>
      <c r="J8" s="80"/>
      <c r="K8" s="80"/>
      <c r="L8" s="83"/>
      <c r="M8" s="80"/>
      <c r="N8" s="81"/>
      <c r="O8" s="76"/>
    </row>
    <row r="9" spans="1:15" ht="15.75" thickBot="1">
      <c r="A9" s="183" t="s">
        <v>58</v>
      </c>
      <c r="B9" s="184"/>
      <c r="C9" s="69"/>
      <c r="E9" s="11" t="s">
        <v>16</v>
      </c>
      <c r="F9" s="80"/>
      <c r="G9" s="80"/>
      <c r="H9" s="82"/>
      <c r="I9" s="83"/>
      <c r="J9" s="83"/>
      <c r="K9" s="80"/>
      <c r="L9" s="80"/>
      <c r="M9" s="80"/>
      <c r="N9" s="81"/>
      <c r="O9" s="76"/>
    </row>
    <row r="10" spans="1:15" ht="15.75" thickBot="1">
      <c r="A10" s="10" t="s">
        <v>59</v>
      </c>
      <c r="B10" s="70" t="s">
        <v>60</v>
      </c>
      <c r="C10" s="71">
        <v>71</v>
      </c>
      <c r="E10" s="11" t="s">
        <v>82</v>
      </c>
      <c r="F10" s="80"/>
      <c r="G10" s="80"/>
      <c r="H10" s="80"/>
      <c r="I10" s="82"/>
      <c r="J10" s="83"/>
      <c r="K10" s="83"/>
      <c r="L10" s="80"/>
      <c r="M10" s="80"/>
      <c r="N10" s="81"/>
      <c r="O10" s="76"/>
    </row>
    <row r="11" spans="1:15" ht="15.75" thickBot="1">
      <c r="A11" s="10" t="s">
        <v>61</v>
      </c>
      <c r="B11" s="70" t="s">
        <v>62</v>
      </c>
      <c r="C11" s="71">
        <v>21</v>
      </c>
      <c r="E11" s="11" t="s">
        <v>83</v>
      </c>
      <c r="F11" s="80"/>
      <c r="G11" s="80"/>
      <c r="H11" s="80"/>
      <c r="I11" s="82"/>
      <c r="J11" s="82"/>
      <c r="K11" s="83"/>
      <c r="L11" s="83"/>
      <c r="M11" s="80"/>
      <c r="N11" s="81"/>
      <c r="O11" s="76"/>
    </row>
    <row r="12" spans="1:15" ht="15.75" thickBot="1">
      <c r="A12" s="10" t="s">
        <v>63</v>
      </c>
      <c r="B12" s="70" t="s">
        <v>64</v>
      </c>
      <c r="C12" s="71">
        <v>60</v>
      </c>
      <c r="E12" s="11" t="s">
        <v>17</v>
      </c>
      <c r="F12" s="80"/>
      <c r="G12" s="80"/>
      <c r="H12" s="80"/>
      <c r="I12" s="80"/>
      <c r="J12" s="80"/>
      <c r="K12" s="82"/>
      <c r="L12" s="82"/>
      <c r="M12" s="82"/>
      <c r="N12" s="84"/>
      <c r="O12" s="76"/>
    </row>
    <row r="13" spans="1:15" ht="15.75" thickBot="1">
      <c r="A13" s="183" t="s">
        <v>65</v>
      </c>
      <c r="B13" s="185"/>
      <c r="C13" s="72">
        <v>152</v>
      </c>
      <c r="E13" s="11" t="s">
        <v>18</v>
      </c>
      <c r="F13" s="80"/>
      <c r="G13" s="80"/>
      <c r="H13" s="80"/>
      <c r="I13" s="80"/>
      <c r="J13" s="80"/>
      <c r="K13" s="80"/>
      <c r="L13" s="82"/>
      <c r="M13" s="82"/>
      <c r="N13" s="81"/>
      <c r="O13" s="76"/>
    </row>
    <row r="14" spans="1:15" ht="15.75" thickBot="1">
      <c r="A14" s="68"/>
      <c r="B14" s="73" t="s">
        <v>80</v>
      </c>
      <c r="C14" s="74">
        <v>415</v>
      </c>
      <c r="E14" s="11" t="s">
        <v>84</v>
      </c>
      <c r="F14" s="80"/>
      <c r="G14" s="80"/>
      <c r="H14" s="80"/>
      <c r="I14" s="80"/>
      <c r="J14" s="80"/>
      <c r="K14" s="80"/>
      <c r="L14" s="83"/>
      <c r="M14" s="83"/>
      <c r="N14" s="85"/>
      <c r="O14" s="76"/>
    </row>
    <row r="18" ht="15">
      <c r="A18" s="50" t="s">
        <v>85</v>
      </c>
    </row>
    <row r="19" ht="15">
      <c r="A19" s="48" t="s">
        <v>35</v>
      </c>
    </row>
    <row r="20" ht="15">
      <c r="A20" s="48" t="s">
        <v>36</v>
      </c>
    </row>
    <row r="21" ht="15">
      <c r="A21" s="48" t="s">
        <v>37</v>
      </c>
    </row>
    <row r="22" ht="15">
      <c r="A22" s="48" t="s">
        <v>38</v>
      </c>
    </row>
    <row r="23" ht="15">
      <c r="A23" s="49"/>
    </row>
    <row r="24" ht="15">
      <c r="A24" s="50" t="s">
        <v>39</v>
      </c>
    </row>
    <row r="25" ht="15">
      <c r="A25" s="48" t="s">
        <v>35</v>
      </c>
    </row>
    <row r="26" ht="15">
      <c r="A26" s="48" t="s">
        <v>40</v>
      </c>
    </row>
    <row r="27" ht="15">
      <c r="A27" s="48" t="s">
        <v>41</v>
      </c>
    </row>
    <row r="28" ht="15">
      <c r="B28" s="49"/>
    </row>
  </sheetData>
  <sheetProtection/>
  <mergeCells count="14">
    <mergeCell ref="A2:B2"/>
    <mergeCell ref="A8:B8"/>
    <mergeCell ref="A9:B9"/>
    <mergeCell ref="A13:B13"/>
    <mergeCell ref="E2:E4"/>
    <mergeCell ref="F2:F5"/>
    <mergeCell ref="N2:N5"/>
    <mergeCell ref="L3:L5"/>
    <mergeCell ref="G2:G5"/>
    <mergeCell ref="H2:H5"/>
    <mergeCell ref="I2:I5"/>
    <mergeCell ref="J2:J5"/>
    <mergeCell ref="K2:K5"/>
    <mergeCell ref="M2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2" sqref="A2:S20"/>
    </sheetView>
  </sheetViews>
  <sheetFormatPr defaultColWidth="9.140625" defaultRowHeight="15"/>
  <cols>
    <col min="1" max="1" width="8.421875" style="0" customWidth="1"/>
    <col min="2" max="2" width="4.8515625" style="0" customWidth="1"/>
    <col min="3" max="18" width="4.8515625" style="1" customWidth="1"/>
    <col min="19" max="19" width="5.57421875" style="1" customWidth="1"/>
    <col min="20" max="24" width="5.140625" style="1" customWidth="1"/>
    <col min="25" max="30" width="4.421875" style="1" customWidth="1"/>
    <col min="31" max="16384" width="9.140625" style="1" customWidth="1"/>
  </cols>
  <sheetData>
    <row r="1" spans="1:2" s="2" customFormat="1" ht="24" customHeight="1">
      <c r="A1"/>
      <c r="B1"/>
    </row>
    <row r="2" spans="1:19" s="2" customFormat="1" ht="15" customHeight="1">
      <c r="A2" s="130" t="s">
        <v>4</v>
      </c>
      <c r="B2" s="47">
        <v>1</v>
      </c>
      <c r="C2" s="47">
        <v>2</v>
      </c>
      <c r="D2" s="47">
        <v>3</v>
      </c>
      <c r="E2" s="47">
        <v>4</v>
      </c>
      <c r="F2" s="47">
        <v>5</v>
      </c>
      <c r="G2" s="47">
        <v>6</v>
      </c>
      <c r="H2" s="47">
        <v>7</v>
      </c>
      <c r="I2" s="47">
        <v>8</v>
      </c>
      <c r="J2" s="47">
        <v>9</v>
      </c>
      <c r="K2" s="47">
        <v>10</v>
      </c>
      <c r="L2" s="47">
        <v>11</v>
      </c>
      <c r="M2" s="47">
        <v>12</v>
      </c>
      <c r="N2" s="47">
        <v>13</v>
      </c>
      <c r="O2" s="47">
        <v>14</v>
      </c>
      <c r="P2" s="47">
        <v>15</v>
      </c>
      <c r="Q2" s="47">
        <v>16</v>
      </c>
      <c r="R2" s="47">
        <v>17</v>
      </c>
      <c r="S2" s="47">
        <v>18</v>
      </c>
    </row>
    <row r="3" spans="1:19" s="2" customFormat="1" ht="15">
      <c r="A3" s="46"/>
      <c r="B3" s="129" t="s">
        <v>107</v>
      </c>
      <c r="C3" s="129" t="s">
        <v>108</v>
      </c>
      <c r="D3" s="129" t="s">
        <v>109</v>
      </c>
      <c r="E3" s="129" t="s">
        <v>110</v>
      </c>
      <c r="F3" s="129" t="s">
        <v>111</v>
      </c>
      <c r="G3" s="129" t="s">
        <v>112</v>
      </c>
      <c r="H3" s="129" t="s">
        <v>113</v>
      </c>
      <c r="I3" s="129" t="s">
        <v>114</v>
      </c>
      <c r="J3" s="129" t="s">
        <v>115</v>
      </c>
      <c r="K3" s="129" t="s">
        <v>116</v>
      </c>
      <c r="L3" s="129" t="s">
        <v>117</v>
      </c>
      <c r="M3" s="129" t="s">
        <v>118</v>
      </c>
      <c r="N3" s="129" t="s">
        <v>107</v>
      </c>
      <c r="O3" s="129" t="s">
        <v>108</v>
      </c>
      <c r="P3" s="129" t="s">
        <v>109</v>
      </c>
      <c r="Q3" s="129" t="s">
        <v>110</v>
      </c>
      <c r="R3" s="129" t="s">
        <v>111</v>
      </c>
      <c r="S3" s="129" t="s">
        <v>112</v>
      </c>
    </row>
    <row r="4" spans="1:19" ht="15">
      <c r="A4" s="131" t="s">
        <v>74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5">
      <c r="A5" s="132" t="s">
        <v>66</v>
      </c>
      <c r="B5" s="66">
        <v>0</v>
      </c>
      <c r="C5" s="165">
        <v>5.001</v>
      </c>
      <c r="D5" s="165">
        <v>5.001</v>
      </c>
      <c r="E5" s="165">
        <v>0</v>
      </c>
      <c r="F5" s="165">
        <v>0</v>
      </c>
      <c r="G5" s="165">
        <v>0</v>
      </c>
      <c r="H5" s="165">
        <v>0</v>
      </c>
      <c r="I5" s="165">
        <v>0</v>
      </c>
      <c r="J5" s="165">
        <v>0</v>
      </c>
      <c r="K5" s="165">
        <v>0</v>
      </c>
      <c r="L5" s="166">
        <v>0</v>
      </c>
      <c r="M5" s="166">
        <v>0</v>
      </c>
      <c r="N5" s="166">
        <v>0</v>
      </c>
      <c r="O5" s="166">
        <v>0</v>
      </c>
      <c r="P5" s="166">
        <v>0</v>
      </c>
      <c r="Q5" s="166">
        <v>0</v>
      </c>
      <c r="R5" s="166">
        <v>0</v>
      </c>
      <c r="S5" s="166">
        <v>0</v>
      </c>
    </row>
    <row r="6" spans="1:19" ht="15">
      <c r="A6" s="132" t="s">
        <v>67</v>
      </c>
      <c r="B6" s="66">
        <v>0</v>
      </c>
      <c r="C6" s="165">
        <v>10.001</v>
      </c>
      <c r="D6" s="165">
        <v>10.001</v>
      </c>
      <c r="E6" s="165">
        <v>0</v>
      </c>
      <c r="F6" s="165">
        <v>0</v>
      </c>
      <c r="G6" s="165">
        <v>0</v>
      </c>
      <c r="H6" s="165">
        <v>0</v>
      </c>
      <c r="I6" s="165">
        <v>0</v>
      </c>
      <c r="J6" s="165">
        <v>0</v>
      </c>
      <c r="K6" s="165">
        <v>0</v>
      </c>
      <c r="L6" s="166">
        <v>0</v>
      </c>
      <c r="M6" s="166">
        <v>0</v>
      </c>
      <c r="N6" s="166">
        <v>0</v>
      </c>
      <c r="O6" s="166">
        <v>0</v>
      </c>
      <c r="P6" s="166">
        <v>0</v>
      </c>
      <c r="Q6" s="166">
        <v>0</v>
      </c>
      <c r="R6" s="166">
        <v>0</v>
      </c>
      <c r="S6" s="166">
        <v>0</v>
      </c>
    </row>
    <row r="7" spans="1:19" ht="15">
      <c r="A7" s="132" t="s">
        <v>68</v>
      </c>
      <c r="B7" s="66">
        <v>0</v>
      </c>
      <c r="C7" s="165">
        <v>0</v>
      </c>
      <c r="D7" s="165">
        <v>0</v>
      </c>
      <c r="E7" s="165">
        <v>20.001</v>
      </c>
      <c r="F7" s="165">
        <v>20.001</v>
      </c>
      <c r="G7" s="165">
        <v>20.001</v>
      </c>
      <c r="H7" s="165">
        <v>0</v>
      </c>
      <c r="I7" s="165">
        <v>0</v>
      </c>
      <c r="J7" s="165">
        <v>0</v>
      </c>
      <c r="K7" s="165">
        <v>0</v>
      </c>
      <c r="L7" s="166">
        <v>0</v>
      </c>
      <c r="M7" s="166">
        <v>0</v>
      </c>
      <c r="N7" s="166">
        <v>0</v>
      </c>
      <c r="O7" s="166">
        <v>0</v>
      </c>
      <c r="P7" s="166">
        <v>0</v>
      </c>
      <c r="Q7" s="166">
        <v>0</v>
      </c>
      <c r="R7" s="166">
        <v>0</v>
      </c>
      <c r="S7" s="166">
        <v>0</v>
      </c>
    </row>
    <row r="8" spans="1:19" ht="15">
      <c r="A8" s="132" t="s">
        <v>69</v>
      </c>
      <c r="B8" s="66">
        <v>0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18.401</v>
      </c>
      <c r="I8" s="165">
        <v>18.401</v>
      </c>
      <c r="J8" s="165">
        <v>18.401</v>
      </c>
      <c r="K8" s="165">
        <v>18.401</v>
      </c>
      <c r="L8" s="166">
        <v>18.401</v>
      </c>
      <c r="M8" s="166">
        <v>0</v>
      </c>
      <c r="N8" s="166">
        <v>0</v>
      </c>
      <c r="O8" s="166">
        <v>0</v>
      </c>
      <c r="P8" s="166">
        <v>0</v>
      </c>
      <c r="Q8" s="166">
        <v>0</v>
      </c>
      <c r="R8" s="166">
        <v>0</v>
      </c>
      <c r="S8" s="166">
        <v>0</v>
      </c>
    </row>
    <row r="9" spans="1:19" ht="15">
      <c r="A9" s="132" t="s">
        <v>70</v>
      </c>
      <c r="B9" s="66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13.001</v>
      </c>
      <c r="I9" s="165">
        <v>13.001</v>
      </c>
      <c r="J9" s="165">
        <v>13.001</v>
      </c>
      <c r="K9" s="165">
        <v>13.001</v>
      </c>
      <c r="L9" s="166">
        <v>13.001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</row>
    <row r="10" spans="1:19" ht="15">
      <c r="A10" s="46" t="s">
        <v>33</v>
      </c>
      <c r="B10" s="66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6">
        <v>4.001</v>
      </c>
      <c r="M10" s="166">
        <v>4.001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</row>
    <row r="11" spans="1:19" ht="15">
      <c r="A11" s="46"/>
      <c r="B11" s="66"/>
      <c r="C11" s="165"/>
      <c r="D11" s="165"/>
      <c r="E11" s="165"/>
      <c r="F11" s="165"/>
      <c r="G11" s="165"/>
      <c r="H11" s="165"/>
      <c r="I11" s="165"/>
      <c r="J11" s="165"/>
      <c r="K11" s="165"/>
      <c r="L11" s="166"/>
      <c r="M11" s="166"/>
      <c r="N11" s="166"/>
      <c r="O11" s="166"/>
      <c r="P11" s="166"/>
      <c r="Q11" s="166"/>
      <c r="R11" s="166"/>
      <c r="S11" s="166"/>
    </row>
    <row r="12" spans="1:19" ht="15">
      <c r="A12" s="131" t="s">
        <v>76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</row>
    <row r="13" spans="1:19" ht="15">
      <c r="A13" s="132" t="s">
        <v>71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165">
        <v>11.834333333333333</v>
      </c>
      <c r="L13" s="166">
        <v>11.834333333333333</v>
      </c>
      <c r="M13" s="166">
        <v>11.834333333333333</v>
      </c>
      <c r="N13" s="166">
        <v>11.834333333333333</v>
      </c>
      <c r="O13" s="166">
        <v>11.834333333333333</v>
      </c>
      <c r="P13" s="166">
        <v>11.834333333333333</v>
      </c>
      <c r="Q13" s="166">
        <v>0</v>
      </c>
      <c r="R13" s="166">
        <v>0</v>
      </c>
      <c r="S13" s="166">
        <v>0</v>
      </c>
    </row>
    <row r="14" spans="1:19" ht="15">
      <c r="A14" s="132" t="s">
        <v>72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165">
        <v>0</v>
      </c>
      <c r="L14" s="166">
        <v>0</v>
      </c>
      <c r="M14" s="166">
        <v>5.251</v>
      </c>
      <c r="N14" s="166">
        <v>5.251</v>
      </c>
      <c r="O14" s="166">
        <v>5.251</v>
      </c>
      <c r="P14" s="166">
        <v>5.251</v>
      </c>
      <c r="Q14" s="166">
        <v>0</v>
      </c>
      <c r="R14" s="166">
        <v>0</v>
      </c>
      <c r="S14" s="166">
        <v>0</v>
      </c>
    </row>
    <row r="15" spans="1:19" ht="15">
      <c r="A15" s="132" t="s">
        <v>73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165">
        <v>0</v>
      </c>
      <c r="L15" s="166">
        <v>0</v>
      </c>
      <c r="M15" s="166">
        <v>0</v>
      </c>
      <c r="N15" s="166">
        <v>0</v>
      </c>
      <c r="O15" s="166">
        <v>20.001</v>
      </c>
      <c r="P15" s="166">
        <v>20.001</v>
      </c>
      <c r="Q15" s="166">
        <v>20.001</v>
      </c>
      <c r="R15" s="166">
        <v>0</v>
      </c>
      <c r="S15" s="166">
        <v>0</v>
      </c>
    </row>
    <row r="16" spans="1:19" ht="15">
      <c r="A16" s="133" t="s">
        <v>79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165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0.001</v>
      </c>
      <c r="S16" s="166">
        <v>0</v>
      </c>
    </row>
    <row r="17" spans="1:19" ht="15">
      <c r="A17" s="46" t="s">
        <v>34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165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4.001</v>
      </c>
      <c r="S17" s="166">
        <v>4.001</v>
      </c>
    </row>
    <row r="18" spans="1:19" ht="15">
      <c r="A18" s="46"/>
      <c r="B18" s="66"/>
      <c r="C18" s="66"/>
      <c r="D18" s="66"/>
      <c r="E18" s="66"/>
      <c r="F18" s="66"/>
      <c r="G18" s="66"/>
      <c r="H18" s="66"/>
      <c r="I18" s="66"/>
      <c r="J18" s="66"/>
      <c r="K18" s="165"/>
      <c r="L18" s="166"/>
      <c r="M18" s="166"/>
      <c r="N18" s="166"/>
      <c r="O18" s="166"/>
      <c r="P18" s="166"/>
      <c r="Q18" s="166"/>
      <c r="R18" s="166"/>
      <c r="S18" s="166"/>
    </row>
    <row r="19" spans="1:19" ht="30">
      <c r="A19" s="188" t="s">
        <v>130</v>
      </c>
      <c r="B19" s="66">
        <v>0</v>
      </c>
      <c r="C19" s="66">
        <v>15.001999999999999</v>
      </c>
      <c r="D19" s="66">
        <v>15.001999999999999</v>
      </c>
      <c r="E19" s="66">
        <v>20.001</v>
      </c>
      <c r="F19" s="66">
        <v>20.001</v>
      </c>
      <c r="G19" s="66">
        <v>20.001</v>
      </c>
      <c r="H19" s="66">
        <v>31.402</v>
      </c>
      <c r="I19" s="66">
        <v>31.402</v>
      </c>
      <c r="J19" s="66">
        <v>31.402</v>
      </c>
      <c r="K19" s="66">
        <v>43.236333333333334</v>
      </c>
      <c r="L19" s="66">
        <v>47.23733333333333</v>
      </c>
      <c r="M19" s="66">
        <v>21.086333333333336</v>
      </c>
      <c r="N19" s="66">
        <v>17.085333333333335</v>
      </c>
      <c r="O19" s="66">
        <v>37.086333333333336</v>
      </c>
      <c r="P19" s="66">
        <v>37.086333333333336</v>
      </c>
      <c r="Q19" s="66">
        <v>20.001</v>
      </c>
      <c r="R19" s="66">
        <v>4.002000000000001</v>
      </c>
      <c r="S19" s="66">
        <v>4.001</v>
      </c>
    </row>
    <row r="20" spans="1:19" ht="15.75" customHeight="1">
      <c r="A20" t="s">
        <v>131</v>
      </c>
      <c r="B20" s="91">
        <v>0.07500381218549469</v>
      </c>
      <c r="C20" s="91">
        <v>0.07500381218549469</v>
      </c>
      <c r="D20" s="91">
        <v>0.037501906092747346</v>
      </c>
      <c r="E20" s="91">
        <v>0.08750028122679879</v>
      </c>
      <c r="F20" s="91">
        <v>0.13749865636085024</v>
      </c>
      <c r="G20" s="91">
        <v>0.18749703149490168</v>
      </c>
      <c r="H20" s="91">
        <v>0.2659955553666823</v>
      </c>
      <c r="I20" s="91">
        <v>0.34449407923846287</v>
      </c>
      <c r="J20" s="91">
        <v>0.42299260311024345</v>
      </c>
      <c r="K20" s="91">
        <v>0.5310745196854593</v>
      </c>
      <c r="L20" s="91">
        <v>0.649158111122499</v>
      </c>
      <c r="M20" s="91">
        <v>0.70186959575835</v>
      </c>
      <c r="N20" s="91">
        <v>0.7445794055323769</v>
      </c>
      <c r="O20" s="91">
        <v>0.8372875904404554</v>
      </c>
      <c r="P20" s="91">
        <v>0.9299957753485338</v>
      </c>
      <c r="Q20" s="91">
        <v>0.9799941504825852</v>
      </c>
      <c r="R20" s="91">
        <v>0.9899983251381762</v>
      </c>
      <c r="S20" s="91">
        <v>1</v>
      </c>
    </row>
    <row r="21" spans="1:20" ht="15">
      <c r="A21" s="145"/>
      <c r="B21" s="145"/>
      <c r="C21" s="146"/>
      <c r="D21" s="146"/>
      <c r="E21" s="146"/>
      <c r="F21" s="147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</row>
    <row r="22" spans="1:20" ht="15">
      <c r="A22" s="145"/>
      <c r="B22" s="145"/>
      <c r="C22" s="146"/>
      <c r="D22" s="146"/>
      <c r="E22" s="146"/>
      <c r="F22" s="146"/>
      <c r="G22" s="146"/>
      <c r="H22" s="146"/>
      <c r="I22" s="147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</row>
    <row r="23" spans="1:20" ht="15">
      <c r="A23" s="145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6"/>
      <c r="M23" s="146"/>
      <c r="N23" s="146"/>
      <c r="O23" s="146"/>
      <c r="P23" s="146"/>
      <c r="Q23" s="146"/>
      <c r="R23" s="146"/>
      <c r="S23" s="146"/>
      <c r="T23" s="146"/>
    </row>
    <row r="24" spans="1:20" ht="15">
      <c r="A24" s="145"/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50"/>
      <c r="M24" s="151"/>
      <c r="N24" s="146"/>
      <c r="O24" s="146"/>
      <c r="P24" s="146"/>
      <c r="Q24" s="146"/>
      <c r="R24" s="146"/>
      <c r="S24" s="146"/>
      <c r="T24" s="146"/>
    </row>
    <row r="25" spans="1:13" ht="1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ht="15">
      <c r="A26" s="111" t="s">
        <v>88</v>
      </c>
      <c r="B26" s="112" t="s">
        <v>89</v>
      </c>
      <c r="C26" s="113" t="s">
        <v>102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ht="15">
      <c r="A27" s="111" t="s">
        <v>90</v>
      </c>
      <c r="B27" s="112" t="s">
        <v>91</v>
      </c>
      <c r="C27" s="113" t="s">
        <v>103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ht="15">
      <c r="A28" s="111" t="s">
        <v>92</v>
      </c>
      <c r="B28" s="112" t="s">
        <v>93</v>
      </c>
      <c r="C28" s="113" t="s">
        <v>94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ht="15">
      <c r="A29" s="111" t="s">
        <v>96</v>
      </c>
      <c r="B29" s="112" t="s">
        <v>97</v>
      </c>
      <c r="C29" s="113" t="s">
        <v>104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ht="15">
      <c r="A30" s="111" t="s">
        <v>100</v>
      </c>
      <c r="B30" s="112" t="s">
        <v>98</v>
      </c>
      <c r="C30" s="114" t="s">
        <v>99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15">
      <c r="A31" s="109"/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2" ht="15">
      <c r="A32" s="109"/>
      <c r="B32" s="1"/>
    </row>
    <row r="33" spans="1:2" ht="15">
      <c r="A33" s="109"/>
      <c r="B33" s="1"/>
    </row>
    <row r="34" ht="15">
      <c r="B34" s="1"/>
    </row>
    <row r="35" ht="15">
      <c r="B35" s="1"/>
    </row>
  </sheetData>
  <sheetProtection/>
  <conditionalFormatting sqref="B4:S19">
    <cfRule type="cellIs" priority="2" dxfId="0" operator="greaterThan" stopIfTrue="1">
      <formula>0</formula>
    </cfRule>
  </conditionalFormatting>
  <conditionalFormatting sqref="C19:S19">
    <cfRule type="colorScale" priority="1" dxfId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2013-11-11T12:39:50Z</cp:lastPrinted>
  <dcterms:created xsi:type="dcterms:W3CDTF">2013-07-04T11:36:33Z</dcterms:created>
  <dcterms:modified xsi:type="dcterms:W3CDTF">2013-11-29T17:11:08Z</dcterms:modified>
  <cp:category/>
  <cp:version/>
  <cp:contentType/>
  <cp:contentStatus/>
</cp:coreProperties>
</file>